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6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drawings/drawing21.xml" ContentType="application/vnd.openxmlformats-officedocument.drawing+xml"/>
  <Override PartName="/xl/ctrlProps/ctrlProp10.xml" ContentType="application/vnd.ms-excel.controlproperties+xml"/>
  <Override PartName="/xl/comments7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Döntő\"/>
    </mc:Choice>
  </mc:AlternateContent>
  <xr:revisionPtr revIDLastSave="0" documentId="8_{2B62B0E6-8AB6-4812-A7DC-ECF1C0147679}" xr6:coauthVersionLast="47" xr6:coauthVersionMax="47" xr10:uidLastSave="{00000000-0000-0000-0000-000000000000}"/>
  <bookViews>
    <workbookView xWindow="-108" yWindow="-108" windowWidth="23256" windowHeight="13176" tabRatio="920" activeTab="2" xr2:uid="{10D22779-29F0-4FFE-A842-C03C6D262C6B}"/>
  </bookViews>
  <sheets>
    <sheet name="Altalanos" sheetId="1" r:id="rId1"/>
    <sheet name="Birók" sheetId="2" r:id="rId2"/>
    <sheet name="Lány 2 kcs. A ELO" sheetId="3" r:id="rId3"/>
    <sheet name="Lány 2 kcs A 1 csop." sheetId="4" r:id="rId4"/>
    <sheet name="Lány 2 kcs A 2 csop." sheetId="5" r:id="rId5"/>
    <sheet name="Lány 2 kcs. A 3-4 csop." sheetId="7" r:id="rId6"/>
    <sheet name="Lány 2 kcs A 5-6 csop." sheetId="8" r:id="rId7"/>
    <sheet name="Lány 2 kcs A Döntő" sheetId="10" r:id="rId8"/>
    <sheet name="Lány 2 kcs. B ELO" sheetId="14" r:id="rId9"/>
    <sheet name="Lány 2 kcs B 1 csop." sheetId="15" r:id="rId10"/>
    <sheet name="Lány 2 kcs.B  2 csop." sheetId="16" r:id="rId11"/>
    <sheet name="Lány 2 kcs B 3-4 csop." sheetId="20" r:id="rId12"/>
    <sheet name="Lány 2 kcs B 5-6 csop." sheetId="9" r:id="rId13"/>
    <sheet name="Lány 2 kcs B 7-8 csop." sheetId="53" r:id="rId14"/>
    <sheet name="Lány 2 kcs B Döntő" sheetId="21" r:id="rId15"/>
    <sheet name="Fiú 2 kcs. A ELO" sheetId="25" r:id="rId16"/>
    <sheet name="Fiú 2 kcs A 1 csop." sheetId="27" r:id="rId17"/>
    <sheet name="Fiú 2 kcs A 2 csop." sheetId="28" r:id="rId18"/>
    <sheet name="Fiú 2 kcs A 3-4 csop." sheetId="31" r:id="rId19"/>
    <sheet name="Fiú 2 kcs A Döntő" sheetId="32" r:id="rId20"/>
    <sheet name="Fiú 2 kcs B ELO" sheetId="58" r:id="rId21"/>
    <sheet name="Fiú 2 kcs.B 1 csop" sheetId="59" r:id="rId22"/>
    <sheet name="Fiú 2 kcs B 2 csop." sheetId="60" r:id="rId23"/>
    <sheet name="Fiú 2 kcs B 3-4 csop" sheetId="61" r:id="rId24"/>
    <sheet name="Fiú 2 kcs. B 5 csop." sheetId="62" r:id="rId25"/>
    <sheet name="Fiú 2 kcs. B 6 csop." sheetId="63" r:id="rId26"/>
    <sheet name="Fiú 2 kcs B 7-8 csop." sheetId="64" r:id="rId27"/>
    <sheet name="Fiú 2 kcs B Döntő" sheetId="43" r:id="rId28"/>
  </sheets>
  <externalReferences>
    <externalReference r:id="rId29"/>
  </externalReferences>
  <definedNames>
    <definedName name="_Order1">255</definedName>
    <definedName name="Excel_BuiltIn_Print_Area" localSheetId="1">Birók!$A$1:$N$29</definedName>
    <definedName name="Excel_BuiltIn_Print_Area" localSheetId="16">'Fiú 2 kcs A 1 csop.'!$A$1:$M$41</definedName>
    <definedName name="Excel_BuiltIn_Print_Area" localSheetId="17">'Fiú 2 kcs A 2 csop.'!$A$1:$M$41</definedName>
    <definedName name="Excel_BuiltIn_Print_Area" localSheetId="18">'Fiú 2 kcs A 3-4 csop.'!$A$1:$M$52</definedName>
    <definedName name="Excel_BuiltIn_Print_Area" localSheetId="19">'Fiú 2 kcs A Döntő'!$A$1:$R$62</definedName>
    <definedName name="Excel_BuiltIn_Print_Area" localSheetId="27">'Fiú 2 kcs B Döntő'!$A$1:$R$62</definedName>
    <definedName name="Excel_BuiltIn_Print_Area" localSheetId="15">'Fiú 2 kcs. A ELO'!$A$1:$Q$134</definedName>
    <definedName name="Excel_BuiltIn_Print_Area" localSheetId="3">'Lány 2 kcs A 1 csop.'!$A$1:$M$41</definedName>
    <definedName name="Excel_BuiltIn_Print_Area" localSheetId="4">'Lány 2 kcs A 2 csop.'!$A$1:$M$41</definedName>
    <definedName name="Excel_BuiltIn_Print_Area" localSheetId="6">'Lány 2 kcs A 5-6 csop.'!$A$1:$M$49</definedName>
    <definedName name="Excel_BuiltIn_Print_Area" localSheetId="7">'Lány 2 kcs A Döntő'!$A$1:$R$62</definedName>
    <definedName name="Excel_BuiltIn_Print_Area" localSheetId="9">'Lány 2 kcs B 1 csop.'!$A$1:$M$41</definedName>
    <definedName name="Excel_BuiltIn_Print_Area" localSheetId="11">'Lány 2 kcs B 3-4 csop.'!$A$1:$M$52</definedName>
    <definedName name="Excel_BuiltIn_Print_Area" localSheetId="12">'Lány 2 kcs B 5-6 csop.'!$A$1:$M$52</definedName>
    <definedName name="Excel_BuiltIn_Print_Area" localSheetId="13">'Lány 2 kcs B 7-8 csop.'!$A$1:$M$52</definedName>
    <definedName name="Excel_BuiltIn_Print_Area" localSheetId="14">'Lány 2 kcs B Döntő'!$A$1:$R$62</definedName>
    <definedName name="Excel_BuiltIn_Print_Area" localSheetId="5">'Lány 2 kcs. A 3-4 csop.'!$A$1:$M$47</definedName>
    <definedName name="Excel_BuiltIn_Print_Area" localSheetId="2">'Lány 2 kcs. A ELO'!$A$1:$Q$134</definedName>
    <definedName name="Excel_BuiltIn_Print_Area" localSheetId="8">'Lány 2 kcs. B ELO'!$A$1:$Q$134</definedName>
    <definedName name="Excel_BuiltIn_Print_Area" localSheetId="10">'Lány 2 kcs.B  2 csop.'!$A$1:$M$41</definedName>
    <definedName name="Excel_BuiltIn_Print_Titles" localSheetId="15">'Fiú 2 kcs. A ELO'!$1:$6</definedName>
    <definedName name="Excel_BuiltIn_Print_Titles" localSheetId="2">'Lány 2 kcs. A ELO'!$1:$6</definedName>
    <definedName name="Excel_BuiltIn_Print_Titles" localSheetId="8">'Lány 2 kcs. B ELO'!$1:$6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20">'Fiú 2 kcs B ELO'!$1:$6</definedName>
    <definedName name="_xlnm.Print_Titles" localSheetId="15">'Fiú 2 kcs. A ELO'!$1:$6</definedName>
    <definedName name="_xlnm.Print_Titles" localSheetId="2">'Lány 2 kcs. A ELO'!$1:$6</definedName>
    <definedName name="_xlnm.Print_Titles" localSheetId="8">'Lány 2 kcs. B ELO'!$1:$6</definedName>
    <definedName name="_xlnm.Print_Area" localSheetId="1">Birók!$A$1:$N$29</definedName>
    <definedName name="_xlnm.Print_Area" localSheetId="16">'Fiú 2 kcs A 1 csop.'!$A$1:$M$41</definedName>
    <definedName name="_xlnm.Print_Area" localSheetId="17">'Fiú 2 kcs A 2 csop.'!$A$1:$M$41</definedName>
    <definedName name="_xlnm.Print_Area" localSheetId="18">'Fiú 2 kcs A 3-4 csop.'!$A$1:$M$52</definedName>
    <definedName name="_xlnm.Print_Area" localSheetId="19">'Fiú 2 kcs A Döntő'!$A$1:$R$62</definedName>
    <definedName name="_xlnm.Print_Area" localSheetId="22">'Fiú 2 kcs B 2 csop.'!$A$1:$M$41</definedName>
    <definedName name="_xlnm.Print_Area" localSheetId="23">'Fiú 2 kcs B 3-4 csop'!$A$1:$M$52</definedName>
    <definedName name="_xlnm.Print_Area" localSheetId="26">'Fiú 2 kcs B 7-8 csop.'!$A$1:$M$52</definedName>
    <definedName name="_xlnm.Print_Area" localSheetId="27">'Fiú 2 kcs B Döntő'!$A$1:$R$62</definedName>
    <definedName name="_xlnm.Print_Area" localSheetId="20">'Fiú 2 kcs B ELO'!$A$1:$Q$134</definedName>
    <definedName name="_xlnm.Print_Area" localSheetId="15">'Fiú 2 kcs. A ELO'!$A$1:$Q$134</definedName>
    <definedName name="_xlnm.Print_Area" localSheetId="24">'Fiú 2 kcs. B 5 csop.'!$A$1:$M$41</definedName>
    <definedName name="_xlnm.Print_Area" localSheetId="25">'Fiú 2 kcs. B 6 csop.'!$A$1:$M$41</definedName>
    <definedName name="_xlnm.Print_Area" localSheetId="21">'Fiú 2 kcs.B 1 csop'!$A$1:$M$41</definedName>
    <definedName name="_xlnm.Print_Area" localSheetId="3">'Lány 2 kcs A 1 csop.'!$A$1:$M$41</definedName>
    <definedName name="_xlnm.Print_Area" localSheetId="4">'Lány 2 kcs A 2 csop.'!$A$1:$M$41</definedName>
    <definedName name="_xlnm.Print_Area" localSheetId="6">'Lány 2 kcs A 5-6 csop.'!$A$1:$M$49</definedName>
    <definedName name="_xlnm.Print_Area" localSheetId="7">'Lány 2 kcs A Döntő'!$A$1:$R$62</definedName>
    <definedName name="_xlnm.Print_Area" localSheetId="9">'Lány 2 kcs B 1 csop.'!$A$1:$M$41</definedName>
    <definedName name="_xlnm.Print_Area" localSheetId="11">'Lány 2 kcs B 3-4 csop.'!$A$1:$M$52</definedName>
    <definedName name="_xlnm.Print_Area" localSheetId="12">'Lány 2 kcs B 5-6 csop.'!$A$1:$M$52</definedName>
    <definedName name="_xlnm.Print_Area" localSheetId="13">'Lány 2 kcs B 7-8 csop.'!$A$1:$M$52</definedName>
    <definedName name="_xlnm.Print_Area" localSheetId="14">'Lány 2 kcs B Döntő'!$A$1:$R$62</definedName>
    <definedName name="_xlnm.Print_Area" localSheetId="5">'Lány 2 kcs. A 3-4 csop.'!$A$1:$M$47</definedName>
    <definedName name="_xlnm.Print_Area" localSheetId="2">'Lány 2 kcs. A ELO'!$A$1:$Q$134</definedName>
    <definedName name="_xlnm.Print_Area" localSheetId="8">'Lány 2 kcs. B ELO'!$A$1:$Q$134</definedName>
    <definedName name="_xlnm.Print_Area" localSheetId="10">'Lány 2 kcs.B  2 csop.'!$A$1:$M$41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64" l="1"/>
  <c r="E47" i="64"/>
  <c r="E46" i="64"/>
  <c r="F43" i="64"/>
  <c r="C43" i="64"/>
  <c r="F41" i="64"/>
  <c r="C41" i="64"/>
  <c r="F39" i="64"/>
  <c r="C39" i="64"/>
  <c r="F37" i="64"/>
  <c r="C37" i="64"/>
  <c r="B34" i="64"/>
  <c r="B33" i="64"/>
  <c r="B32" i="64"/>
  <c r="B31" i="64"/>
  <c r="J30" i="64"/>
  <c r="H30" i="64"/>
  <c r="F30" i="64"/>
  <c r="D30" i="64"/>
  <c r="B28" i="64"/>
  <c r="B27" i="64"/>
  <c r="B26" i="64"/>
  <c r="B25" i="64"/>
  <c r="J24" i="64"/>
  <c r="H24" i="64"/>
  <c r="F24" i="64"/>
  <c r="D24" i="64"/>
  <c r="L21" i="64"/>
  <c r="D21" i="64"/>
  <c r="C21" i="64"/>
  <c r="L19" i="64"/>
  <c r="D19" i="64"/>
  <c r="C19" i="64"/>
  <c r="L17" i="64"/>
  <c r="D17" i="64"/>
  <c r="C17" i="64"/>
  <c r="L15" i="64"/>
  <c r="D15" i="64"/>
  <c r="C15" i="64"/>
  <c r="L13" i="64"/>
  <c r="D13" i="64"/>
  <c r="C13" i="64"/>
  <c r="L11" i="64"/>
  <c r="D11" i="64"/>
  <c r="C11" i="64"/>
  <c r="L9" i="64"/>
  <c r="D9" i="64"/>
  <c r="C9" i="64"/>
  <c r="L7" i="64"/>
  <c r="D7" i="64"/>
  <c r="C7" i="64"/>
  <c r="Y5" i="64"/>
  <c r="AH1" i="64"/>
  <c r="L4" i="64"/>
  <c r="K53" i="64"/>
  <c r="E4" i="64"/>
  <c r="A4" i="64"/>
  <c r="Y3" i="64"/>
  <c r="E2" i="64"/>
  <c r="AJ1" i="64"/>
  <c r="AI1" i="64"/>
  <c r="AF1" i="64"/>
  <c r="AE1" i="64"/>
  <c r="AB1" i="64"/>
  <c r="A1" i="64"/>
  <c r="B22" i="63"/>
  <c r="B21" i="63"/>
  <c r="B20" i="63"/>
  <c r="B19" i="63"/>
  <c r="J18" i="63"/>
  <c r="H18" i="63"/>
  <c r="F18" i="63"/>
  <c r="D18" i="63"/>
  <c r="L13" i="63"/>
  <c r="D13" i="63"/>
  <c r="C13" i="63"/>
  <c r="L11" i="63"/>
  <c r="D11" i="63"/>
  <c r="C11" i="63"/>
  <c r="L9" i="63"/>
  <c r="D9" i="63"/>
  <c r="C9" i="63"/>
  <c r="L7" i="63"/>
  <c r="D7" i="63"/>
  <c r="C7" i="63"/>
  <c r="Y5" i="63"/>
  <c r="AJ1" i="63"/>
  <c r="M4" i="63"/>
  <c r="K41" i="63"/>
  <c r="E4" i="63"/>
  <c r="A4" i="63"/>
  <c r="Y3" i="63"/>
  <c r="E2" i="63"/>
  <c r="AK1" i="63"/>
  <c r="AI1" i="63"/>
  <c r="AH1" i="63"/>
  <c r="AG1" i="63"/>
  <c r="AE1" i="63"/>
  <c r="AD1" i="63"/>
  <c r="AC1" i="63"/>
  <c r="A1" i="63"/>
  <c r="K41" i="62"/>
  <c r="B22" i="62"/>
  <c r="B21" i="62"/>
  <c r="B20" i="62"/>
  <c r="B19" i="62"/>
  <c r="J18" i="62"/>
  <c r="H18" i="62"/>
  <c r="F18" i="62"/>
  <c r="D18" i="62"/>
  <c r="L13" i="62"/>
  <c r="D13" i="62"/>
  <c r="C13" i="62"/>
  <c r="L11" i="62"/>
  <c r="D11" i="62"/>
  <c r="C11" i="62"/>
  <c r="L9" i="62"/>
  <c r="D9" i="62"/>
  <c r="C9" i="62"/>
  <c r="L7" i="62"/>
  <c r="D7" i="62"/>
  <c r="C7" i="62"/>
  <c r="Y5" i="62"/>
  <c r="AH1" i="62"/>
  <c r="M4" i="62"/>
  <c r="E4" i="62"/>
  <c r="A4" i="62"/>
  <c r="Y3" i="62"/>
  <c r="E2" i="62"/>
  <c r="AJ1" i="62"/>
  <c r="AI1" i="62"/>
  <c r="AF1" i="62"/>
  <c r="AE1" i="62"/>
  <c r="AB1" i="62"/>
  <c r="A1" i="62"/>
  <c r="R47" i="61"/>
  <c r="E47" i="61"/>
  <c r="E46" i="61"/>
  <c r="F43" i="61"/>
  <c r="C43" i="61"/>
  <c r="F41" i="61"/>
  <c r="C41" i="61"/>
  <c r="F39" i="61"/>
  <c r="C39" i="61"/>
  <c r="F37" i="61"/>
  <c r="C37" i="61"/>
  <c r="B32" i="61"/>
  <c r="B31" i="61"/>
  <c r="F30" i="61"/>
  <c r="D30" i="61"/>
  <c r="B28" i="61"/>
  <c r="B25" i="61"/>
  <c r="J24" i="61"/>
  <c r="D24" i="61"/>
  <c r="L21" i="61"/>
  <c r="I21" i="61"/>
  <c r="G21" i="61"/>
  <c r="E21" i="61"/>
  <c r="B34" i="61"/>
  <c r="D21" i="61"/>
  <c r="C21" i="61"/>
  <c r="L19" i="61"/>
  <c r="I19" i="61"/>
  <c r="G19" i="61"/>
  <c r="E19" i="61"/>
  <c r="B33" i="61"/>
  <c r="D19" i="61"/>
  <c r="C19" i="61"/>
  <c r="L17" i="61"/>
  <c r="I17" i="61"/>
  <c r="G17" i="61"/>
  <c r="E17" i="61"/>
  <c r="D17" i="61"/>
  <c r="C17" i="61"/>
  <c r="L15" i="61"/>
  <c r="I15" i="61"/>
  <c r="G15" i="61"/>
  <c r="E15" i="61"/>
  <c r="D15" i="61"/>
  <c r="C15" i="61"/>
  <c r="L13" i="61"/>
  <c r="L11" i="61"/>
  <c r="I11" i="61"/>
  <c r="G11" i="61"/>
  <c r="E11" i="61"/>
  <c r="B27" i="61"/>
  <c r="D11" i="61"/>
  <c r="C11" i="61"/>
  <c r="L9" i="61"/>
  <c r="I9" i="61"/>
  <c r="G9" i="61"/>
  <c r="E9" i="61"/>
  <c r="B26" i="61"/>
  <c r="D9" i="61"/>
  <c r="C9" i="61"/>
  <c r="L7" i="61"/>
  <c r="I7" i="61"/>
  <c r="G7" i="61"/>
  <c r="E7" i="61"/>
  <c r="D7" i="61"/>
  <c r="C7" i="61"/>
  <c r="Y5" i="61"/>
  <c r="AH1" i="61"/>
  <c r="L4" i="61"/>
  <c r="K53" i="61"/>
  <c r="E4" i="61"/>
  <c r="A4" i="61"/>
  <c r="Y3" i="61"/>
  <c r="E2" i="61"/>
  <c r="AJ1" i="61"/>
  <c r="AI1" i="61"/>
  <c r="AF1" i="61"/>
  <c r="AE1" i="61"/>
  <c r="AB1" i="61"/>
  <c r="A1" i="61"/>
  <c r="B22" i="60"/>
  <c r="B21" i="60"/>
  <c r="J18" i="60"/>
  <c r="D18" i="60"/>
  <c r="L15" i="60"/>
  <c r="I15" i="60"/>
  <c r="G15" i="60"/>
  <c r="E15" i="60"/>
  <c r="B23" i="60"/>
  <c r="D15" i="60"/>
  <c r="C15" i="60"/>
  <c r="L13" i="60"/>
  <c r="L11" i="60"/>
  <c r="I11" i="60"/>
  <c r="G11" i="60"/>
  <c r="E11" i="60"/>
  <c r="H18" i="60"/>
  <c r="D11" i="60"/>
  <c r="C11" i="60"/>
  <c r="L9" i="60"/>
  <c r="I9" i="60"/>
  <c r="G9" i="60"/>
  <c r="E9" i="60"/>
  <c r="B20" i="60"/>
  <c r="D9" i="60"/>
  <c r="C9" i="60"/>
  <c r="L7" i="60"/>
  <c r="I7" i="60"/>
  <c r="G7" i="60"/>
  <c r="E7" i="60"/>
  <c r="B19" i="60"/>
  <c r="D7" i="60"/>
  <c r="C7" i="60"/>
  <c r="Y5" i="60"/>
  <c r="L4" i="60"/>
  <c r="K41" i="60"/>
  <c r="E4" i="60"/>
  <c r="A4" i="60"/>
  <c r="Y3" i="60"/>
  <c r="E2" i="60"/>
  <c r="AK1" i="60"/>
  <c r="AJ1" i="60"/>
  <c r="AI1" i="60"/>
  <c r="AH1" i="60"/>
  <c r="AG1" i="60"/>
  <c r="AF1" i="60"/>
  <c r="AE1" i="60"/>
  <c r="AD1" i="60"/>
  <c r="AC1" i="60"/>
  <c r="AB1" i="60"/>
  <c r="A1" i="60"/>
  <c r="B22" i="59"/>
  <c r="J18" i="59"/>
  <c r="L13" i="59"/>
  <c r="L11" i="59"/>
  <c r="I11" i="59"/>
  <c r="G11" i="59"/>
  <c r="E11" i="59"/>
  <c r="B21" i="59"/>
  <c r="D11" i="59"/>
  <c r="C11" i="59"/>
  <c r="L9" i="59"/>
  <c r="I9" i="59"/>
  <c r="G9" i="59"/>
  <c r="E9" i="59"/>
  <c r="B20" i="59"/>
  <c r="D9" i="59"/>
  <c r="C9" i="59"/>
  <c r="L7" i="59"/>
  <c r="I7" i="59"/>
  <c r="G7" i="59"/>
  <c r="E7" i="59"/>
  <c r="B19" i="59"/>
  <c r="D7" i="59"/>
  <c r="C7" i="59"/>
  <c r="Y5" i="59"/>
  <c r="M4" i="59"/>
  <c r="K41" i="59"/>
  <c r="E4" i="59"/>
  <c r="A4" i="59"/>
  <c r="Y3" i="59"/>
  <c r="AJ1" i="59"/>
  <c r="E2" i="59"/>
  <c r="AK1" i="59"/>
  <c r="AI1" i="59"/>
  <c r="AH1" i="59"/>
  <c r="AG1" i="59"/>
  <c r="AF1" i="59"/>
  <c r="AE1" i="59"/>
  <c r="AD1" i="59"/>
  <c r="AC1" i="59"/>
  <c r="AB1" i="59"/>
  <c r="A1" i="59"/>
  <c r="P156" i="58"/>
  <c r="M156" i="58"/>
  <c r="L156" i="58"/>
  <c r="K156" i="58"/>
  <c r="J156" i="58"/>
  <c r="P155" i="58"/>
  <c r="M155" i="58"/>
  <c r="L155" i="58"/>
  <c r="K155" i="58"/>
  <c r="J155" i="58"/>
  <c r="P154" i="58"/>
  <c r="M154" i="58"/>
  <c r="L154" i="58"/>
  <c r="K154" i="58"/>
  <c r="J154" i="58"/>
  <c r="P153" i="58"/>
  <c r="M153" i="58"/>
  <c r="L153" i="58"/>
  <c r="K153" i="58"/>
  <c r="J153" i="58"/>
  <c r="P152" i="58"/>
  <c r="M152" i="58"/>
  <c r="L152" i="58"/>
  <c r="K152" i="58"/>
  <c r="J152" i="58"/>
  <c r="P151" i="58"/>
  <c r="M151" i="58"/>
  <c r="L151" i="58"/>
  <c r="K151" i="58"/>
  <c r="J151" i="58"/>
  <c r="P150" i="58"/>
  <c r="M150" i="58"/>
  <c r="L150" i="58"/>
  <c r="K150" i="58"/>
  <c r="J150" i="58"/>
  <c r="P149" i="58"/>
  <c r="M149" i="58"/>
  <c r="L149" i="58"/>
  <c r="K149" i="58"/>
  <c r="J149" i="58"/>
  <c r="P148" i="58"/>
  <c r="M148" i="58"/>
  <c r="L148" i="58"/>
  <c r="K148" i="58"/>
  <c r="J148" i="58"/>
  <c r="P147" i="58"/>
  <c r="M147" i="58"/>
  <c r="L147" i="58"/>
  <c r="K147" i="58"/>
  <c r="J147" i="58"/>
  <c r="P146" i="58"/>
  <c r="M146" i="58"/>
  <c r="L146" i="58"/>
  <c r="K146" i="58"/>
  <c r="J146" i="58"/>
  <c r="P145" i="58"/>
  <c r="M145" i="58"/>
  <c r="L145" i="58"/>
  <c r="K145" i="58"/>
  <c r="J145" i="58"/>
  <c r="P144" i="58"/>
  <c r="M144" i="58"/>
  <c r="L144" i="58"/>
  <c r="K144" i="58"/>
  <c r="J144" i="58"/>
  <c r="P143" i="58"/>
  <c r="M143" i="58"/>
  <c r="L143" i="58"/>
  <c r="K143" i="58"/>
  <c r="J143" i="58"/>
  <c r="P142" i="58"/>
  <c r="M142" i="58"/>
  <c r="L142" i="58"/>
  <c r="K142" i="58"/>
  <c r="J142" i="58"/>
  <c r="P141" i="58"/>
  <c r="M141" i="58"/>
  <c r="L141" i="58"/>
  <c r="K141" i="58"/>
  <c r="J141" i="58"/>
  <c r="P140" i="58"/>
  <c r="M140" i="58"/>
  <c r="L140" i="58"/>
  <c r="K140" i="58"/>
  <c r="J140" i="58"/>
  <c r="P139" i="58"/>
  <c r="M139" i="58"/>
  <c r="L139" i="58"/>
  <c r="K139" i="58"/>
  <c r="J139" i="58"/>
  <c r="P138" i="58"/>
  <c r="M138" i="58"/>
  <c r="L138" i="58"/>
  <c r="K138" i="58"/>
  <c r="J138" i="58"/>
  <c r="P137" i="58"/>
  <c r="M137" i="58"/>
  <c r="L137" i="58"/>
  <c r="K137" i="58"/>
  <c r="J137" i="58"/>
  <c r="P136" i="58"/>
  <c r="M136" i="58"/>
  <c r="L136" i="58"/>
  <c r="K136" i="58"/>
  <c r="J136" i="58"/>
  <c r="P135" i="58"/>
  <c r="M135" i="58"/>
  <c r="L135" i="58"/>
  <c r="K135" i="58"/>
  <c r="J135" i="58"/>
  <c r="P134" i="58"/>
  <c r="M134" i="58"/>
  <c r="L134" i="58"/>
  <c r="K134" i="58"/>
  <c r="J134" i="58"/>
  <c r="P133" i="58"/>
  <c r="M133" i="58"/>
  <c r="L133" i="58"/>
  <c r="K133" i="58"/>
  <c r="J133" i="58"/>
  <c r="P132" i="58"/>
  <c r="M132" i="58"/>
  <c r="L132" i="58"/>
  <c r="K132" i="58"/>
  <c r="J132" i="58"/>
  <c r="P131" i="58"/>
  <c r="M131" i="58"/>
  <c r="L131" i="58"/>
  <c r="K131" i="58"/>
  <c r="J131" i="58"/>
  <c r="P130" i="58"/>
  <c r="M130" i="58"/>
  <c r="L130" i="58"/>
  <c r="K130" i="58"/>
  <c r="J130" i="58"/>
  <c r="P129" i="58"/>
  <c r="M129" i="58"/>
  <c r="L129" i="58"/>
  <c r="K129" i="58"/>
  <c r="J129" i="58"/>
  <c r="P128" i="58"/>
  <c r="M128" i="58"/>
  <c r="L128" i="58"/>
  <c r="K128" i="58"/>
  <c r="J128" i="58"/>
  <c r="P127" i="58"/>
  <c r="M127" i="58"/>
  <c r="L127" i="58"/>
  <c r="K127" i="58"/>
  <c r="J127" i="58"/>
  <c r="P126" i="58"/>
  <c r="M126" i="58"/>
  <c r="L126" i="58"/>
  <c r="K126" i="58"/>
  <c r="J126" i="58"/>
  <c r="P125" i="58"/>
  <c r="M125" i="58"/>
  <c r="L125" i="58"/>
  <c r="K125" i="58"/>
  <c r="J125" i="58"/>
  <c r="P124" i="58"/>
  <c r="M124" i="58"/>
  <c r="L124" i="58"/>
  <c r="K124" i="58"/>
  <c r="J124" i="58"/>
  <c r="P123" i="58"/>
  <c r="M123" i="58"/>
  <c r="L123" i="58"/>
  <c r="K123" i="58"/>
  <c r="J123" i="58"/>
  <c r="P122" i="58"/>
  <c r="M122" i="58"/>
  <c r="L122" i="58"/>
  <c r="K122" i="58"/>
  <c r="J122" i="58"/>
  <c r="P121" i="58"/>
  <c r="M121" i="58"/>
  <c r="L121" i="58"/>
  <c r="K121" i="58"/>
  <c r="J121" i="58"/>
  <c r="P120" i="58"/>
  <c r="M120" i="58"/>
  <c r="L120" i="58"/>
  <c r="K120" i="58"/>
  <c r="J120" i="58"/>
  <c r="P119" i="58"/>
  <c r="M119" i="58"/>
  <c r="L119" i="58"/>
  <c r="K119" i="58"/>
  <c r="J119" i="58"/>
  <c r="P118" i="58"/>
  <c r="M118" i="58"/>
  <c r="L118" i="58"/>
  <c r="K118" i="58"/>
  <c r="J118" i="58"/>
  <c r="P117" i="58"/>
  <c r="M117" i="58"/>
  <c r="L117" i="58"/>
  <c r="K117" i="58"/>
  <c r="J117" i="58"/>
  <c r="P116" i="58"/>
  <c r="M116" i="58"/>
  <c r="L116" i="58"/>
  <c r="K116" i="58"/>
  <c r="J116" i="58"/>
  <c r="P115" i="58"/>
  <c r="M115" i="58"/>
  <c r="L115" i="58"/>
  <c r="K115" i="58"/>
  <c r="J115" i="58"/>
  <c r="P114" i="58"/>
  <c r="M114" i="58"/>
  <c r="L114" i="58"/>
  <c r="K114" i="58"/>
  <c r="J114" i="58"/>
  <c r="P113" i="58"/>
  <c r="M113" i="58"/>
  <c r="L113" i="58"/>
  <c r="K113" i="58"/>
  <c r="J113" i="58"/>
  <c r="P112" i="58"/>
  <c r="M112" i="58"/>
  <c r="L112" i="58"/>
  <c r="K112" i="58"/>
  <c r="J112" i="58"/>
  <c r="P111" i="58"/>
  <c r="M111" i="58"/>
  <c r="L111" i="58"/>
  <c r="K111" i="58"/>
  <c r="J111" i="58"/>
  <c r="P110" i="58"/>
  <c r="M110" i="58"/>
  <c r="L110" i="58"/>
  <c r="K110" i="58"/>
  <c r="J110" i="58"/>
  <c r="P109" i="58"/>
  <c r="M109" i="58"/>
  <c r="L109" i="58"/>
  <c r="K109" i="58"/>
  <c r="J109" i="58"/>
  <c r="P108" i="58"/>
  <c r="M108" i="58"/>
  <c r="L108" i="58"/>
  <c r="K108" i="58"/>
  <c r="J108" i="58"/>
  <c r="P107" i="58"/>
  <c r="M107" i="58"/>
  <c r="L107" i="58"/>
  <c r="K107" i="58"/>
  <c r="J107" i="58"/>
  <c r="P106" i="58"/>
  <c r="M106" i="58"/>
  <c r="L106" i="58"/>
  <c r="K106" i="58"/>
  <c r="J106" i="58"/>
  <c r="P105" i="58"/>
  <c r="M105" i="58"/>
  <c r="L105" i="58"/>
  <c r="K105" i="58"/>
  <c r="J105" i="58"/>
  <c r="P104" i="58"/>
  <c r="M104" i="58"/>
  <c r="L104" i="58"/>
  <c r="K104" i="58"/>
  <c r="J104" i="58"/>
  <c r="P103" i="58"/>
  <c r="M103" i="58"/>
  <c r="L103" i="58"/>
  <c r="K103" i="58"/>
  <c r="J103" i="58"/>
  <c r="P102" i="58"/>
  <c r="M102" i="58"/>
  <c r="L102" i="58"/>
  <c r="K102" i="58"/>
  <c r="J102" i="58"/>
  <c r="P101" i="58"/>
  <c r="M101" i="58"/>
  <c r="L101" i="58"/>
  <c r="K101" i="58"/>
  <c r="J101" i="58"/>
  <c r="P100" i="58"/>
  <c r="M100" i="58"/>
  <c r="L100" i="58"/>
  <c r="K100" i="58"/>
  <c r="J100" i="58"/>
  <c r="P99" i="58"/>
  <c r="M99" i="58"/>
  <c r="L99" i="58"/>
  <c r="K99" i="58"/>
  <c r="J99" i="58"/>
  <c r="P98" i="58"/>
  <c r="M98" i="58"/>
  <c r="L98" i="58"/>
  <c r="K98" i="58"/>
  <c r="J98" i="58"/>
  <c r="P97" i="58"/>
  <c r="M97" i="58"/>
  <c r="L97" i="58"/>
  <c r="K97" i="58"/>
  <c r="J97" i="58"/>
  <c r="P96" i="58"/>
  <c r="M96" i="58"/>
  <c r="L96" i="58"/>
  <c r="K96" i="58"/>
  <c r="J96" i="58"/>
  <c r="P95" i="58"/>
  <c r="M95" i="58"/>
  <c r="L95" i="58"/>
  <c r="K95" i="58"/>
  <c r="J95" i="58"/>
  <c r="P94" i="58"/>
  <c r="M94" i="58"/>
  <c r="L94" i="58"/>
  <c r="K94" i="58"/>
  <c r="J94" i="58"/>
  <c r="P93" i="58"/>
  <c r="M93" i="58"/>
  <c r="L93" i="58"/>
  <c r="K93" i="58"/>
  <c r="J93" i="58"/>
  <c r="P92" i="58"/>
  <c r="M92" i="58"/>
  <c r="L92" i="58"/>
  <c r="K92" i="58"/>
  <c r="J92" i="58"/>
  <c r="P91" i="58"/>
  <c r="M91" i="58"/>
  <c r="L91" i="58"/>
  <c r="K91" i="58"/>
  <c r="J91" i="58"/>
  <c r="P90" i="58"/>
  <c r="M90" i="58"/>
  <c r="L90" i="58"/>
  <c r="K90" i="58"/>
  <c r="J90" i="58"/>
  <c r="P89" i="58"/>
  <c r="M89" i="58"/>
  <c r="L89" i="58"/>
  <c r="K89" i="58"/>
  <c r="J89" i="58"/>
  <c r="P88" i="58"/>
  <c r="M88" i="58"/>
  <c r="L88" i="58"/>
  <c r="K88" i="58"/>
  <c r="J88" i="58"/>
  <c r="P87" i="58"/>
  <c r="M87" i="58"/>
  <c r="L87" i="58"/>
  <c r="K87" i="58"/>
  <c r="J87" i="58"/>
  <c r="P86" i="58"/>
  <c r="M86" i="58"/>
  <c r="L86" i="58"/>
  <c r="K86" i="58"/>
  <c r="J86" i="58"/>
  <c r="P85" i="58"/>
  <c r="M85" i="58"/>
  <c r="L85" i="58"/>
  <c r="K85" i="58"/>
  <c r="J85" i="58"/>
  <c r="P84" i="58"/>
  <c r="M84" i="58"/>
  <c r="L84" i="58"/>
  <c r="K84" i="58"/>
  <c r="J84" i="58"/>
  <c r="P83" i="58"/>
  <c r="M83" i="58"/>
  <c r="L83" i="58"/>
  <c r="K83" i="58"/>
  <c r="J83" i="58"/>
  <c r="P82" i="58"/>
  <c r="M82" i="58"/>
  <c r="L82" i="58"/>
  <c r="K82" i="58"/>
  <c r="J82" i="58"/>
  <c r="P81" i="58"/>
  <c r="M81" i="58"/>
  <c r="L81" i="58"/>
  <c r="K81" i="58"/>
  <c r="J81" i="58"/>
  <c r="P80" i="58"/>
  <c r="M80" i="58"/>
  <c r="L80" i="58"/>
  <c r="K80" i="58"/>
  <c r="J80" i="58"/>
  <c r="P79" i="58"/>
  <c r="M79" i="58"/>
  <c r="L79" i="58"/>
  <c r="K79" i="58"/>
  <c r="J79" i="58"/>
  <c r="P78" i="58"/>
  <c r="M78" i="58"/>
  <c r="L78" i="58"/>
  <c r="K78" i="58"/>
  <c r="J78" i="58"/>
  <c r="P77" i="58"/>
  <c r="M77" i="58"/>
  <c r="L77" i="58"/>
  <c r="K77" i="58"/>
  <c r="J77" i="58"/>
  <c r="P76" i="58"/>
  <c r="M76" i="58"/>
  <c r="L76" i="58"/>
  <c r="K76" i="58"/>
  <c r="J76" i="58"/>
  <c r="P75" i="58"/>
  <c r="M75" i="58"/>
  <c r="L75" i="58"/>
  <c r="K75" i="58"/>
  <c r="J75" i="58"/>
  <c r="P74" i="58"/>
  <c r="M74" i="58"/>
  <c r="L74" i="58"/>
  <c r="K74" i="58"/>
  <c r="J74" i="58"/>
  <c r="P73" i="58"/>
  <c r="M73" i="58"/>
  <c r="L73" i="58"/>
  <c r="K73" i="58"/>
  <c r="J73" i="58"/>
  <c r="P72" i="58"/>
  <c r="M72" i="58"/>
  <c r="L72" i="58"/>
  <c r="K72" i="58"/>
  <c r="J72" i="58"/>
  <c r="P71" i="58"/>
  <c r="M71" i="58"/>
  <c r="L71" i="58"/>
  <c r="K71" i="58"/>
  <c r="J71" i="58"/>
  <c r="P70" i="58"/>
  <c r="M70" i="58"/>
  <c r="L70" i="58"/>
  <c r="K70" i="58"/>
  <c r="J70" i="58"/>
  <c r="P69" i="58"/>
  <c r="M69" i="58"/>
  <c r="L69" i="58"/>
  <c r="K69" i="58"/>
  <c r="J69" i="58"/>
  <c r="P68" i="58"/>
  <c r="M68" i="58"/>
  <c r="L68" i="58"/>
  <c r="K68" i="58"/>
  <c r="J68" i="58"/>
  <c r="P67" i="58"/>
  <c r="M67" i="58"/>
  <c r="L67" i="58"/>
  <c r="K67" i="58"/>
  <c r="J67" i="58"/>
  <c r="P66" i="58"/>
  <c r="M66" i="58"/>
  <c r="L66" i="58"/>
  <c r="K66" i="58"/>
  <c r="J66" i="58"/>
  <c r="P65" i="58"/>
  <c r="M65" i="58"/>
  <c r="L65" i="58"/>
  <c r="K65" i="58"/>
  <c r="J65" i="58"/>
  <c r="P64" i="58"/>
  <c r="M64" i="58"/>
  <c r="L64" i="58"/>
  <c r="K64" i="58"/>
  <c r="J64" i="58"/>
  <c r="P63" i="58"/>
  <c r="M63" i="58"/>
  <c r="L63" i="58"/>
  <c r="K63" i="58"/>
  <c r="J63" i="58"/>
  <c r="P62" i="58"/>
  <c r="M62" i="58"/>
  <c r="L62" i="58"/>
  <c r="K62" i="58"/>
  <c r="J62" i="58"/>
  <c r="P61" i="58"/>
  <c r="M61" i="58"/>
  <c r="L61" i="58"/>
  <c r="K61" i="58"/>
  <c r="J61" i="58"/>
  <c r="P60" i="58"/>
  <c r="M60" i="58"/>
  <c r="L60" i="58"/>
  <c r="K60" i="58"/>
  <c r="J60" i="58"/>
  <c r="P59" i="58"/>
  <c r="M59" i="58"/>
  <c r="L59" i="58"/>
  <c r="K59" i="58"/>
  <c r="J59" i="58"/>
  <c r="P58" i="58"/>
  <c r="M58" i="58"/>
  <c r="L58" i="58"/>
  <c r="K58" i="58"/>
  <c r="J58" i="58"/>
  <c r="P57" i="58"/>
  <c r="M57" i="58"/>
  <c r="L57" i="58"/>
  <c r="K57" i="58"/>
  <c r="J57" i="58"/>
  <c r="P56" i="58"/>
  <c r="M56" i="58"/>
  <c r="L56" i="58"/>
  <c r="K56" i="58"/>
  <c r="J56" i="58"/>
  <c r="P55" i="58"/>
  <c r="M55" i="58"/>
  <c r="L55" i="58"/>
  <c r="K55" i="58"/>
  <c r="J55" i="58"/>
  <c r="P54" i="58"/>
  <c r="M54" i="58"/>
  <c r="L54" i="58"/>
  <c r="K54" i="58"/>
  <c r="J54" i="58"/>
  <c r="P53" i="58"/>
  <c r="M53" i="58"/>
  <c r="L53" i="58"/>
  <c r="K53" i="58"/>
  <c r="J53" i="58"/>
  <c r="P52" i="58"/>
  <c r="M52" i="58"/>
  <c r="L52" i="58"/>
  <c r="K52" i="58"/>
  <c r="J52" i="58"/>
  <c r="P51" i="58"/>
  <c r="M51" i="58"/>
  <c r="L51" i="58"/>
  <c r="K51" i="58"/>
  <c r="J51" i="58"/>
  <c r="P50" i="58"/>
  <c r="M50" i="58"/>
  <c r="L50" i="58"/>
  <c r="K50" i="58"/>
  <c r="J50" i="58"/>
  <c r="P49" i="58"/>
  <c r="M49" i="58"/>
  <c r="L49" i="58"/>
  <c r="K49" i="58"/>
  <c r="J49" i="58"/>
  <c r="P48" i="58"/>
  <c r="M48" i="58"/>
  <c r="L48" i="58"/>
  <c r="K48" i="58"/>
  <c r="J48" i="58"/>
  <c r="P47" i="58"/>
  <c r="M47" i="58"/>
  <c r="L47" i="58"/>
  <c r="K47" i="58"/>
  <c r="J47" i="58"/>
  <c r="P46" i="58"/>
  <c r="M46" i="58"/>
  <c r="L46" i="58"/>
  <c r="K46" i="58"/>
  <c r="J46" i="58"/>
  <c r="P45" i="58"/>
  <c r="M45" i="58"/>
  <c r="L45" i="58"/>
  <c r="K45" i="58"/>
  <c r="J45" i="58"/>
  <c r="P44" i="58"/>
  <c r="M44" i="58"/>
  <c r="L44" i="58"/>
  <c r="K44" i="58"/>
  <c r="J44" i="58"/>
  <c r="P43" i="58"/>
  <c r="M43" i="58"/>
  <c r="L43" i="58"/>
  <c r="K43" i="58"/>
  <c r="J43" i="58"/>
  <c r="P42" i="58"/>
  <c r="M42" i="58"/>
  <c r="L42" i="58"/>
  <c r="K42" i="58"/>
  <c r="J42" i="58"/>
  <c r="P41" i="58"/>
  <c r="M41" i="58"/>
  <c r="L41" i="58"/>
  <c r="K41" i="58"/>
  <c r="J41" i="58"/>
  <c r="P40" i="58"/>
  <c r="M40" i="58"/>
  <c r="L40" i="58"/>
  <c r="K40" i="58"/>
  <c r="J40" i="58"/>
  <c r="H5" i="58"/>
  <c r="D5" i="58"/>
  <c r="C5" i="58"/>
  <c r="A5" i="58"/>
  <c r="C2" i="58"/>
  <c r="A1" i="58"/>
  <c r="A1" i="4"/>
  <c r="E2" i="4"/>
  <c r="Y3" i="4"/>
  <c r="A4" i="4"/>
  <c r="E4" i="4"/>
  <c r="L4" i="4"/>
  <c r="K41" i="4"/>
  <c r="Y5" i="4"/>
  <c r="AE1" i="4"/>
  <c r="C7" i="4"/>
  <c r="D7" i="4"/>
  <c r="E7" i="4"/>
  <c r="G7" i="4"/>
  <c r="I7" i="4"/>
  <c r="L7" i="4"/>
  <c r="C9" i="4"/>
  <c r="D9" i="4"/>
  <c r="E9" i="4"/>
  <c r="B20" i="4"/>
  <c r="G9" i="4"/>
  <c r="I9" i="4"/>
  <c r="L9" i="4"/>
  <c r="L11" i="4"/>
  <c r="H18" i="4"/>
  <c r="B21" i="4"/>
  <c r="A1" i="15"/>
  <c r="AG1" i="15"/>
  <c r="E2" i="15"/>
  <c r="Y3" i="15"/>
  <c r="A4" i="15"/>
  <c r="E4" i="15"/>
  <c r="L4" i="15"/>
  <c r="K41" i="15"/>
  <c r="Y5" i="15"/>
  <c r="AH1" i="15"/>
  <c r="C7" i="15"/>
  <c r="D7" i="15"/>
  <c r="E7" i="15"/>
  <c r="B19" i="15"/>
  <c r="G7" i="15"/>
  <c r="I7" i="15"/>
  <c r="L7" i="15"/>
  <c r="L9" i="15"/>
  <c r="L11" i="15"/>
  <c r="F18" i="15"/>
  <c r="B20" i="15"/>
  <c r="A1" i="5"/>
  <c r="E2" i="5"/>
  <c r="Y3" i="5"/>
  <c r="AG1" i="5"/>
  <c r="A4" i="5"/>
  <c r="E4" i="5"/>
  <c r="M4" i="5"/>
  <c r="K41" i="5"/>
  <c r="Y5" i="5"/>
  <c r="C7" i="5"/>
  <c r="D7" i="5"/>
  <c r="E7" i="5"/>
  <c r="G7" i="5"/>
  <c r="L7" i="5"/>
  <c r="C9" i="5"/>
  <c r="D9" i="5"/>
  <c r="E9" i="5"/>
  <c r="G9" i="5"/>
  <c r="L9" i="5"/>
  <c r="C11" i="5"/>
  <c r="D11" i="5"/>
  <c r="E11" i="5"/>
  <c r="H18" i="5"/>
  <c r="G11" i="5"/>
  <c r="L11" i="5"/>
  <c r="C13" i="5"/>
  <c r="D13" i="5"/>
  <c r="E13" i="5"/>
  <c r="G13" i="5"/>
  <c r="L13" i="5"/>
  <c r="F18" i="5"/>
  <c r="J18" i="5"/>
  <c r="B20" i="5"/>
  <c r="B21" i="5"/>
  <c r="B22" i="5"/>
  <c r="A1" i="16"/>
  <c r="AI1" i="16"/>
  <c r="AJ1" i="16"/>
  <c r="E2" i="16"/>
  <c r="Y3" i="16"/>
  <c r="A4" i="16"/>
  <c r="E4" i="16"/>
  <c r="M4" i="16"/>
  <c r="Y5" i="16"/>
  <c r="AB1" i="16"/>
  <c r="L7" i="16"/>
  <c r="C9" i="16"/>
  <c r="D9" i="16"/>
  <c r="E9" i="16"/>
  <c r="G9" i="16"/>
  <c r="L9" i="16"/>
  <c r="L11" i="16"/>
  <c r="L13" i="16"/>
  <c r="D18" i="16"/>
  <c r="H18" i="16"/>
  <c r="J18" i="16"/>
  <c r="B19" i="16"/>
  <c r="B21" i="16"/>
  <c r="B22" i="16"/>
  <c r="K41" i="16"/>
  <c r="A1" i="27"/>
  <c r="AC1" i="27"/>
  <c r="AD1" i="27"/>
  <c r="AK1" i="27"/>
  <c r="E2" i="27"/>
  <c r="Y3" i="27"/>
  <c r="A4" i="27"/>
  <c r="E4" i="27"/>
  <c r="M4" i="27"/>
  <c r="K41" i="27"/>
  <c r="Y5" i="27"/>
  <c r="AG1" i="27"/>
  <c r="AE1" i="27"/>
  <c r="C7" i="27"/>
  <c r="D7" i="27"/>
  <c r="E7" i="27"/>
  <c r="B19" i="27"/>
  <c r="G7" i="27"/>
  <c r="L7" i="27"/>
  <c r="C9" i="27"/>
  <c r="D9" i="27"/>
  <c r="E9" i="27"/>
  <c r="B20" i="27"/>
  <c r="G9" i="27"/>
  <c r="L9" i="27"/>
  <c r="C11" i="27"/>
  <c r="D11" i="27"/>
  <c r="E11" i="27"/>
  <c r="B21" i="27"/>
  <c r="G11" i="27"/>
  <c r="L11" i="27"/>
  <c r="C13" i="27"/>
  <c r="D13" i="27"/>
  <c r="E13" i="27"/>
  <c r="B22" i="27"/>
  <c r="G13" i="27"/>
  <c r="L13" i="27"/>
  <c r="F18" i="27"/>
  <c r="A1" i="28"/>
  <c r="E2" i="28"/>
  <c r="Y3" i="28"/>
  <c r="A4" i="28"/>
  <c r="E4" i="28"/>
  <c r="L4" i="28"/>
  <c r="K41" i="28"/>
  <c r="Y5" i="28"/>
  <c r="AI1" i="28"/>
  <c r="C7" i="28"/>
  <c r="D7" i="28"/>
  <c r="E7" i="28"/>
  <c r="G7" i="28"/>
  <c r="L7" i="28"/>
  <c r="C9" i="28"/>
  <c r="D9" i="28"/>
  <c r="E9" i="28"/>
  <c r="F18" i="28"/>
  <c r="G9" i="28"/>
  <c r="L9" i="28"/>
  <c r="C11" i="28"/>
  <c r="D11" i="28"/>
  <c r="E11" i="28"/>
  <c r="H18" i="28"/>
  <c r="G11" i="28"/>
  <c r="L11" i="28"/>
  <c r="C13" i="28"/>
  <c r="D13" i="28"/>
  <c r="E13" i="28"/>
  <c r="J18" i="28"/>
  <c r="G13" i="28"/>
  <c r="L13" i="28"/>
  <c r="C15" i="28"/>
  <c r="D15" i="28"/>
  <c r="E15" i="28"/>
  <c r="L18" i="28"/>
  <c r="G15" i="28"/>
  <c r="I15" i="28"/>
  <c r="L15" i="28"/>
  <c r="B20" i="28"/>
  <c r="A1" i="7"/>
  <c r="AH1" i="7"/>
  <c r="E2" i="7"/>
  <c r="Y3" i="7"/>
  <c r="A4" i="7"/>
  <c r="E4" i="7"/>
  <c r="L4" i="7"/>
  <c r="K47" i="7"/>
  <c r="Y5" i="7"/>
  <c r="C7" i="7"/>
  <c r="D7" i="7"/>
  <c r="E7" i="7"/>
  <c r="G7" i="7"/>
  <c r="I7" i="7"/>
  <c r="L7" i="7"/>
  <c r="C9" i="7"/>
  <c r="D9" i="7"/>
  <c r="E9" i="7"/>
  <c r="G9" i="7"/>
  <c r="I9" i="7"/>
  <c r="L9" i="7"/>
  <c r="C11" i="7"/>
  <c r="D11" i="7"/>
  <c r="E11" i="7"/>
  <c r="B25" i="7"/>
  <c r="G11" i="7"/>
  <c r="I11" i="7"/>
  <c r="L11" i="7"/>
  <c r="C13" i="7"/>
  <c r="D13" i="7"/>
  <c r="E13" i="7"/>
  <c r="G13" i="7"/>
  <c r="I13" i="7"/>
  <c r="L13" i="7"/>
  <c r="C15" i="7"/>
  <c r="D15" i="7"/>
  <c r="E15" i="7"/>
  <c r="F27" i="7"/>
  <c r="G15" i="7"/>
  <c r="I15" i="7"/>
  <c r="L15" i="7"/>
  <c r="C17" i="7"/>
  <c r="D17" i="7"/>
  <c r="E17" i="7"/>
  <c r="G17" i="7"/>
  <c r="I17" i="7"/>
  <c r="L17" i="7"/>
  <c r="F22" i="7"/>
  <c r="B24" i="7"/>
  <c r="D27" i="7"/>
  <c r="B28" i="7"/>
  <c r="C32" i="7"/>
  <c r="F32" i="7"/>
  <c r="C34" i="7"/>
  <c r="F34" i="7"/>
  <c r="C36" i="7"/>
  <c r="F36" i="7"/>
  <c r="R47" i="7"/>
  <c r="A1" i="8"/>
  <c r="E2" i="8"/>
  <c r="Y3" i="8"/>
  <c r="A4" i="8"/>
  <c r="E4" i="8"/>
  <c r="L4" i="8"/>
  <c r="K49" i="8"/>
  <c r="Y5" i="8"/>
  <c r="AI1" i="8"/>
  <c r="C7" i="8"/>
  <c r="D7" i="8"/>
  <c r="E7" i="8"/>
  <c r="B23" i="8"/>
  <c r="G7" i="8"/>
  <c r="I7" i="8"/>
  <c r="L7" i="8"/>
  <c r="C9" i="8"/>
  <c r="D9" i="8"/>
  <c r="L9" i="8"/>
  <c r="C11" i="8"/>
  <c r="D11" i="8"/>
  <c r="E11" i="8"/>
  <c r="H22" i="8"/>
  <c r="G11" i="8"/>
  <c r="I11" i="8"/>
  <c r="L11" i="8"/>
  <c r="C13" i="8"/>
  <c r="D13" i="8"/>
  <c r="E13" i="8"/>
  <c r="G13" i="8"/>
  <c r="I13" i="8"/>
  <c r="L13" i="8"/>
  <c r="C15" i="8"/>
  <c r="D15" i="8"/>
  <c r="E15" i="8"/>
  <c r="G15" i="8"/>
  <c r="I15" i="8"/>
  <c r="L15" i="8"/>
  <c r="C17" i="8"/>
  <c r="D17" i="8"/>
  <c r="L17" i="8"/>
  <c r="C19" i="8"/>
  <c r="D19" i="8"/>
  <c r="E19" i="8"/>
  <c r="G19" i="8"/>
  <c r="I19" i="8"/>
  <c r="L19" i="8"/>
  <c r="D22" i="8"/>
  <c r="F22" i="8"/>
  <c r="B24" i="8"/>
  <c r="H27" i="8"/>
  <c r="J27" i="8"/>
  <c r="B30" i="8"/>
  <c r="B31" i="8"/>
  <c r="C34" i="8"/>
  <c r="F34" i="8"/>
  <c r="C36" i="8"/>
  <c r="F36" i="8"/>
  <c r="C38" i="8"/>
  <c r="F38" i="8"/>
  <c r="R44" i="8"/>
  <c r="A1" i="9"/>
  <c r="E2" i="9"/>
  <c r="Y3" i="9"/>
  <c r="A4" i="9"/>
  <c r="E4" i="9"/>
  <c r="L4" i="9"/>
  <c r="K53" i="9"/>
  <c r="Y5" i="9"/>
  <c r="AB1" i="9"/>
  <c r="C7" i="9"/>
  <c r="D7" i="9"/>
  <c r="D24" i="9"/>
  <c r="L7" i="9"/>
  <c r="D9" i="9"/>
  <c r="L9" i="9"/>
  <c r="C11" i="9"/>
  <c r="D11" i="9"/>
  <c r="B27" i="9"/>
  <c r="L11" i="9"/>
  <c r="L13" i="9"/>
  <c r="C15" i="9"/>
  <c r="D15" i="9"/>
  <c r="D30" i="9"/>
  <c r="G15" i="9"/>
  <c r="L15" i="9"/>
  <c r="L17" i="9"/>
  <c r="L19" i="9"/>
  <c r="L21" i="9"/>
  <c r="J24" i="9"/>
  <c r="B25" i="9"/>
  <c r="B28" i="9"/>
  <c r="H30" i="9"/>
  <c r="J30" i="9"/>
  <c r="B31" i="9"/>
  <c r="B33" i="9"/>
  <c r="B34" i="9"/>
  <c r="C37" i="9"/>
  <c r="F37" i="9"/>
  <c r="C39" i="9"/>
  <c r="F39" i="9"/>
  <c r="C41" i="9"/>
  <c r="F41" i="9"/>
  <c r="C43" i="9"/>
  <c r="F43" i="9"/>
  <c r="R47" i="9"/>
  <c r="A1" i="20"/>
  <c r="AD1" i="20"/>
  <c r="AE1" i="20"/>
  <c r="AK1" i="20"/>
  <c r="E2" i="20"/>
  <c r="Y3" i="20"/>
  <c r="A4" i="20"/>
  <c r="E4" i="20"/>
  <c r="L4" i="20"/>
  <c r="Y5" i="20"/>
  <c r="AG1" i="20"/>
  <c r="C7" i="20"/>
  <c r="D7" i="20"/>
  <c r="E7" i="20"/>
  <c r="G7" i="20"/>
  <c r="I7" i="20"/>
  <c r="L7" i="20"/>
  <c r="C9" i="20"/>
  <c r="D9" i="20"/>
  <c r="E9" i="20"/>
  <c r="B26" i="20"/>
  <c r="G9" i="20"/>
  <c r="I9" i="20"/>
  <c r="L9" i="20"/>
  <c r="L11" i="20"/>
  <c r="L13" i="20"/>
  <c r="C15" i="20"/>
  <c r="D15" i="20"/>
  <c r="E15" i="20"/>
  <c r="G15" i="20"/>
  <c r="I15" i="20"/>
  <c r="L15" i="20"/>
  <c r="L17" i="20"/>
  <c r="C19" i="20"/>
  <c r="D19" i="20"/>
  <c r="E19" i="20"/>
  <c r="H30" i="20"/>
  <c r="G19" i="20"/>
  <c r="I19" i="20"/>
  <c r="L19" i="20"/>
  <c r="L21" i="20"/>
  <c r="F24" i="20"/>
  <c r="H24" i="20"/>
  <c r="J24" i="20"/>
  <c r="B27" i="20"/>
  <c r="B28" i="20"/>
  <c r="F30" i="20"/>
  <c r="J30" i="20"/>
  <c r="B32" i="20"/>
  <c r="B33" i="20"/>
  <c r="B34" i="20"/>
  <c r="C37" i="20"/>
  <c r="F37" i="20"/>
  <c r="C39" i="20"/>
  <c r="F39" i="20"/>
  <c r="C41" i="20"/>
  <c r="F41" i="20"/>
  <c r="C43" i="20"/>
  <c r="F43" i="20"/>
  <c r="R47" i="20"/>
  <c r="E46" i="20"/>
  <c r="K53" i="20"/>
  <c r="A1" i="31"/>
  <c r="AC1" i="31"/>
  <c r="AH1" i="31"/>
  <c r="E2" i="31"/>
  <c r="Y3" i="31"/>
  <c r="A4" i="31"/>
  <c r="E4" i="31"/>
  <c r="L4" i="31"/>
  <c r="K53" i="31"/>
  <c r="Y5" i="31"/>
  <c r="AD1" i="31"/>
  <c r="C7" i="31"/>
  <c r="D7" i="31"/>
  <c r="E7" i="31"/>
  <c r="D24" i="31"/>
  <c r="G7" i="31"/>
  <c r="I7" i="31"/>
  <c r="L7" i="31"/>
  <c r="C9" i="31"/>
  <c r="D9" i="31"/>
  <c r="E9" i="31"/>
  <c r="F24" i="31"/>
  <c r="G9" i="31"/>
  <c r="I9" i="31"/>
  <c r="L9" i="31"/>
  <c r="C11" i="31"/>
  <c r="D11" i="31"/>
  <c r="E11" i="31"/>
  <c r="B27" i="31"/>
  <c r="G11" i="31"/>
  <c r="I11" i="31"/>
  <c r="L11" i="31"/>
  <c r="C13" i="31"/>
  <c r="D13" i="31"/>
  <c r="E13" i="31"/>
  <c r="G13" i="31"/>
  <c r="I13" i="31"/>
  <c r="L13" i="31"/>
  <c r="C15" i="31"/>
  <c r="D15" i="31"/>
  <c r="E15" i="31"/>
  <c r="B31" i="31"/>
  <c r="G15" i="31"/>
  <c r="I15" i="31"/>
  <c r="L15" i="31"/>
  <c r="C17" i="31"/>
  <c r="D17" i="31"/>
  <c r="E17" i="31"/>
  <c r="G17" i="31"/>
  <c r="I17" i="31"/>
  <c r="L17" i="31"/>
  <c r="C19" i="31"/>
  <c r="D19" i="31"/>
  <c r="E19" i="31"/>
  <c r="H30" i="31"/>
  <c r="G19" i="31"/>
  <c r="I19" i="31"/>
  <c r="L19" i="31"/>
  <c r="C21" i="31"/>
  <c r="D21" i="31"/>
  <c r="E21" i="31"/>
  <c r="G21" i="31"/>
  <c r="I21" i="31"/>
  <c r="L21" i="31"/>
  <c r="C37" i="31"/>
  <c r="F37" i="31"/>
  <c r="C39" i="31"/>
  <c r="F39" i="31"/>
  <c r="C41" i="31"/>
  <c r="F41" i="31"/>
  <c r="C43" i="31"/>
  <c r="F43" i="31"/>
  <c r="R47" i="31"/>
  <c r="E47" i="31"/>
  <c r="A1" i="53"/>
  <c r="AH1" i="53"/>
  <c r="E2" i="53"/>
  <c r="Y3" i="53"/>
  <c r="A4" i="53"/>
  <c r="E4" i="53"/>
  <c r="L4" i="53"/>
  <c r="Y5" i="53"/>
  <c r="C7" i="53"/>
  <c r="D7" i="53"/>
  <c r="D24" i="53"/>
  <c r="L7" i="53"/>
  <c r="L9" i="53"/>
  <c r="H24" i="53"/>
  <c r="L11" i="53"/>
  <c r="L13" i="53"/>
  <c r="B31" i="53"/>
  <c r="L15" i="53"/>
  <c r="L17" i="53"/>
  <c r="H30" i="53"/>
  <c r="L19" i="53"/>
  <c r="J30" i="53"/>
  <c r="L21" i="53"/>
  <c r="B27" i="53"/>
  <c r="D30" i="53"/>
  <c r="B33" i="53"/>
  <c r="B34" i="53"/>
  <c r="C37" i="53"/>
  <c r="F37" i="53"/>
  <c r="C39" i="53"/>
  <c r="F39" i="53"/>
  <c r="C41" i="53"/>
  <c r="F41" i="53"/>
  <c r="C43" i="53"/>
  <c r="F43" i="53"/>
  <c r="R47" i="53"/>
  <c r="E46" i="53"/>
  <c r="K53" i="53"/>
  <c r="A1" i="10"/>
  <c r="E2" i="10"/>
  <c r="Y3" i="10"/>
  <c r="A4" i="10"/>
  <c r="G4" i="10"/>
  <c r="R4" i="10"/>
  <c r="O62" i="10"/>
  <c r="Y5" i="10"/>
  <c r="AC1" i="10"/>
  <c r="B7" i="10"/>
  <c r="C7" i="10"/>
  <c r="D7" i="10"/>
  <c r="F7" i="10"/>
  <c r="G7" i="10"/>
  <c r="I7" i="10"/>
  <c r="U7" i="10"/>
  <c r="K8" i="10"/>
  <c r="B9" i="10"/>
  <c r="C9" i="10"/>
  <c r="D9" i="10"/>
  <c r="F9" i="10"/>
  <c r="G9" i="10"/>
  <c r="I9" i="10"/>
  <c r="M10" i="10"/>
  <c r="B11" i="10"/>
  <c r="C11" i="10"/>
  <c r="D11" i="10"/>
  <c r="F11" i="10"/>
  <c r="G11" i="10"/>
  <c r="I11" i="10"/>
  <c r="K12" i="10"/>
  <c r="B13" i="10"/>
  <c r="C13" i="10"/>
  <c r="D13" i="10"/>
  <c r="F13" i="10"/>
  <c r="G13" i="10"/>
  <c r="I13" i="10"/>
  <c r="O14" i="10"/>
  <c r="B15" i="10"/>
  <c r="C15" i="10"/>
  <c r="D15" i="10"/>
  <c r="F15" i="10"/>
  <c r="G15" i="10"/>
  <c r="I15" i="10"/>
  <c r="K16" i="10"/>
  <c r="U16" i="10"/>
  <c r="B17" i="10"/>
  <c r="C17" i="10"/>
  <c r="D17" i="10"/>
  <c r="F17" i="10"/>
  <c r="G17" i="10"/>
  <c r="I17" i="10"/>
  <c r="M18" i="10"/>
  <c r="B19" i="10"/>
  <c r="C19" i="10"/>
  <c r="D19" i="10"/>
  <c r="F19" i="10"/>
  <c r="G19" i="10"/>
  <c r="I19" i="10"/>
  <c r="K20" i="10"/>
  <c r="B21" i="10"/>
  <c r="C21" i="10"/>
  <c r="D21" i="10"/>
  <c r="F21" i="10"/>
  <c r="G21" i="10"/>
  <c r="I21" i="10"/>
  <c r="R62" i="10"/>
  <c r="A1" i="21"/>
  <c r="E2" i="21"/>
  <c r="Y3" i="21"/>
  <c r="M6" i="21"/>
  <c r="A4" i="21"/>
  <c r="G4" i="21"/>
  <c r="R4" i="21"/>
  <c r="Y5" i="21"/>
  <c r="AG1" i="21"/>
  <c r="F6" i="21"/>
  <c r="K6" i="21"/>
  <c r="O6" i="21"/>
  <c r="B7" i="21"/>
  <c r="C7" i="21"/>
  <c r="D7" i="21"/>
  <c r="F7" i="21"/>
  <c r="G7" i="21"/>
  <c r="I7" i="21"/>
  <c r="U7" i="21"/>
  <c r="K8" i="21"/>
  <c r="B9" i="21"/>
  <c r="C9" i="21"/>
  <c r="D9" i="21"/>
  <c r="F9" i="21"/>
  <c r="G9" i="21"/>
  <c r="I9" i="21"/>
  <c r="M10" i="21"/>
  <c r="B11" i="21"/>
  <c r="C11" i="21"/>
  <c r="D11" i="21"/>
  <c r="F11" i="21"/>
  <c r="G11" i="21"/>
  <c r="I11" i="21"/>
  <c r="K12" i="21"/>
  <c r="B13" i="21"/>
  <c r="C13" i="21"/>
  <c r="D13" i="21"/>
  <c r="F13" i="21"/>
  <c r="G13" i="21"/>
  <c r="I13" i="21"/>
  <c r="O14" i="21"/>
  <c r="B15" i="21"/>
  <c r="C15" i="21"/>
  <c r="D15" i="21"/>
  <c r="F15" i="21"/>
  <c r="G15" i="21"/>
  <c r="I15" i="21"/>
  <c r="K16" i="21"/>
  <c r="U16" i="21"/>
  <c r="B17" i="21"/>
  <c r="C17" i="21"/>
  <c r="D17" i="21"/>
  <c r="F17" i="21"/>
  <c r="G17" i="21"/>
  <c r="I17" i="21"/>
  <c r="M18" i="21"/>
  <c r="B19" i="21"/>
  <c r="C19" i="21"/>
  <c r="D19" i="21"/>
  <c r="F19" i="21"/>
  <c r="G19" i="21"/>
  <c r="I19" i="21"/>
  <c r="K20" i="21"/>
  <c r="B21" i="21"/>
  <c r="C21" i="21"/>
  <c r="D21" i="21"/>
  <c r="F21" i="21"/>
  <c r="G21" i="21"/>
  <c r="I21" i="21"/>
  <c r="F55" i="21"/>
  <c r="O62" i="21"/>
  <c r="R62" i="21"/>
  <c r="F56" i="21"/>
  <c r="A1" i="32"/>
  <c r="E2" i="32"/>
  <c r="Y3" i="32"/>
  <c r="A4" i="32"/>
  <c r="G4" i="32"/>
  <c r="R4" i="32"/>
  <c r="O62" i="32"/>
  <c r="Y5" i="32"/>
  <c r="B7" i="32"/>
  <c r="C7" i="32"/>
  <c r="D7" i="32"/>
  <c r="F7" i="32"/>
  <c r="G7" i="32"/>
  <c r="I7" i="32"/>
  <c r="U7" i="32"/>
  <c r="K8" i="32"/>
  <c r="B9" i="32"/>
  <c r="C9" i="32"/>
  <c r="D9" i="32"/>
  <c r="F9" i="32"/>
  <c r="G9" i="32"/>
  <c r="I9" i="32"/>
  <c r="M10" i="32"/>
  <c r="B11" i="32"/>
  <c r="C11" i="32"/>
  <c r="D11" i="32"/>
  <c r="F11" i="32"/>
  <c r="G11" i="32"/>
  <c r="I11" i="32"/>
  <c r="K12" i="32"/>
  <c r="B13" i="32"/>
  <c r="C13" i="32"/>
  <c r="D13" i="32"/>
  <c r="F13" i="32"/>
  <c r="G13" i="32"/>
  <c r="I13" i="32"/>
  <c r="O14" i="32"/>
  <c r="B15" i="32"/>
  <c r="C15" i="32"/>
  <c r="D15" i="32"/>
  <c r="F15" i="32"/>
  <c r="G15" i="32"/>
  <c r="I15" i="32"/>
  <c r="K16" i="32"/>
  <c r="U16" i="32"/>
  <c r="B17" i="32"/>
  <c r="C17" i="32"/>
  <c r="D17" i="32"/>
  <c r="F17" i="32"/>
  <c r="G17" i="32"/>
  <c r="I17" i="32"/>
  <c r="M18" i="32"/>
  <c r="B19" i="32"/>
  <c r="C19" i="32"/>
  <c r="D19" i="32"/>
  <c r="F19" i="32"/>
  <c r="G19" i="32"/>
  <c r="I19" i="32"/>
  <c r="K20" i="32"/>
  <c r="B21" i="32"/>
  <c r="C21" i="32"/>
  <c r="D21" i="32"/>
  <c r="F21" i="32"/>
  <c r="G21" i="32"/>
  <c r="I21" i="32"/>
  <c r="F55" i="32"/>
  <c r="F56" i="32"/>
  <c r="R62" i="32"/>
  <c r="A1" i="43"/>
  <c r="E2" i="43"/>
  <c r="Y3" i="43"/>
  <c r="M6" i="43"/>
  <c r="A4" i="43"/>
  <c r="G4" i="43"/>
  <c r="R4" i="43"/>
  <c r="O62" i="43"/>
  <c r="Y5" i="43"/>
  <c r="AE1" i="43"/>
  <c r="B7" i="43"/>
  <c r="C7" i="43"/>
  <c r="D7" i="43"/>
  <c r="F7" i="43"/>
  <c r="G7" i="43"/>
  <c r="I7" i="43"/>
  <c r="U7" i="43"/>
  <c r="K8" i="43"/>
  <c r="B9" i="43"/>
  <c r="C9" i="43"/>
  <c r="D9" i="43"/>
  <c r="F9" i="43"/>
  <c r="G9" i="43"/>
  <c r="I9" i="43"/>
  <c r="M10" i="43"/>
  <c r="B11" i="43"/>
  <c r="C11" i="43"/>
  <c r="D11" i="43"/>
  <c r="F11" i="43"/>
  <c r="G11" i="43"/>
  <c r="I11" i="43"/>
  <c r="K12" i="43"/>
  <c r="B13" i="43"/>
  <c r="C13" i="43"/>
  <c r="D13" i="43"/>
  <c r="F13" i="43"/>
  <c r="G13" i="43"/>
  <c r="I13" i="43"/>
  <c r="O14" i="43"/>
  <c r="B15" i="43"/>
  <c r="C15" i="43"/>
  <c r="D15" i="43"/>
  <c r="F15" i="43"/>
  <c r="G15" i="43"/>
  <c r="I15" i="43"/>
  <c r="K16" i="43"/>
  <c r="U16" i="43"/>
  <c r="B17" i="43"/>
  <c r="C17" i="43"/>
  <c r="D17" i="43"/>
  <c r="F17" i="43"/>
  <c r="G17" i="43"/>
  <c r="I17" i="43"/>
  <c r="M18" i="43"/>
  <c r="B19" i="43"/>
  <c r="C19" i="43"/>
  <c r="D19" i="43"/>
  <c r="F19" i="43"/>
  <c r="G19" i="43"/>
  <c r="I19" i="43"/>
  <c r="K20" i="43"/>
  <c r="B21" i="43"/>
  <c r="C21" i="43"/>
  <c r="D21" i="43"/>
  <c r="F21" i="43"/>
  <c r="G21" i="43"/>
  <c r="I21" i="43"/>
  <c r="R62" i="43"/>
  <c r="F55" i="43"/>
  <c r="A1" i="2"/>
  <c r="A5" i="2"/>
  <c r="B5" i="2"/>
  <c r="P22" i="2"/>
  <c r="U8" i="21"/>
  <c r="P23" i="2"/>
  <c r="P24" i="2"/>
  <c r="U10" i="21"/>
  <c r="P25" i="2"/>
  <c r="P26" i="2"/>
  <c r="P27" i="2"/>
  <c r="U13" i="21"/>
  <c r="P28" i="2"/>
  <c r="P29" i="2"/>
  <c r="A1" i="25"/>
  <c r="C2" i="25"/>
  <c r="A5" i="25"/>
  <c r="C5" i="25"/>
  <c r="D5" i="25"/>
  <c r="H5" i="25"/>
  <c r="J40" i="25"/>
  <c r="K40" i="25"/>
  <c r="L40" i="25"/>
  <c r="P40" i="25"/>
  <c r="M40" i="25"/>
  <c r="J41" i="25"/>
  <c r="K41" i="25"/>
  <c r="L41" i="25"/>
  <c r="P41" i="25"/>
  <c r="M41" i="25"/>
  <c r="J42" i="25"/>
  <c r="K42" i="25"/>
  <c r="L42" i="25"/>
  <c r="P42" i="25"/>
  <c r="M42" i="25"/>
  <c r="J43" i="25"/>
  <c r="K43" i="25"/>
  <c r="L43" i="25"/>
  <c r="P43" i="25"/>
  <c r="M43" i="25"/>
  <c r="J44" i="25"/>
  <c r="K44" i="25"/>
  <c r="L44" i="25"/>
  <c r="P44" i="25"/>
  <c r="M44" i="25"/>
  <c r="J45" i="25"/>
  <c r="K45" i="25"/>
  <c r="L45" i="25"/>
  <c r="P45" i="25"/>
  <c r="M45" i="25"/>
  <c r="J46" i="25"/>
  <c r="K46" i="25"/>
  <c r="L46" i="25"/>
  <c r="P46" i="25"/>
  <c r="M46" i="25"/>
  <c r="J47" i="25"/>
  <c r="K47" i="25"/>
  <c r="L47" i="25"/>
  <c r="P47" i="25"/>
  <c r="M47" i="25"/>
  <c r="J48" i="25"/>
  <c r="K48" i="25"/>
  <c r="L48" i="25"/>
  <c r="P48" i="25"/>
  <c r="M48" i="25"/>
  <c r="J49" i="25"/>
  <c r="K49" i="25"/>
  <c r="L49" i="25"/>
  <c r="P49" i="25"/>
  <c r="M49" i="25"/>
  <c r="J50" i="25"/>
  <c r="K50" i="25"/>
  <c r="L50" i="25"/>
  <c r="P50" i="25"/>
  <c r="M50" i="25"/>
  <c r="J51" i="25"/>
  <c r="K51" i="25"/>
  <c r="L51" i="25"/>
  <c r="P51" i="25"/>
  <c r="M51" i="25"/>
  <c r="J52" i="25"/>
  <c r="K52" i="25"/>
  <c r="L52" i="25"/>
  <c r="P52" i="25"/>
  <c r="M52" i="25"/>
  <c r="J53" i="25"/>
  <c r="K53" i="25"/>
  <c r="L53" i="25"/>
  <c r="P53" i="25"/>
  <c r="M53" i="25"/>
  <c r="J54" i="25"/>
  <c r="K54" i="25"/>
  <c r="L54" i="25"/>
  <c r="P54" i="25"/>
  <c r="M54" i="25"/>
  <c r="J55" i="25"/>
  <c r="K55" i="25"/>
  <c r="L55" i="25"/>
  <c r="P55" i="25"/>
  <c r="M55" i="25"/>
  <c r="J56" i="25"/>
  <c r="K56" i="25"/>
  <c r="L56" i="25"/>
  <c r="P56" i="25"/>
  <c r="M56" i="25"/>
  <c r="J57" i="25"/>
  <c r="K57" i="25"/>
  <c r="L57" i="25"/>
  <c r="P57" i="25"/>
  <c r="M57" i="25"/>
  <c r="J58" i="25"/>
  <c r="K58" i="25"/>
  <c r="L58" i="25"/>
  <c r="P58" i="25"/>
  <c r="M58" i="25"/>
  <c r="J59" i="25"/>
  <c r="K59" i="25"/>
  <c r="L59" i="25"/>
  <c r="P59" i="25"/>
  <c r="M59" i="25"/>
  <c r="J60" i="25"/>
  <c r="K60" i="25"/>
  <c r="L60" i="25"/>
  <c r="P60" i="25"/>
  <c r="M60" i="25"/>
  <c r="J61" i="25"/>
  <c r="K61" i="25"/>
  <c r="L61" i="25"/>
  <c r="P61" i="25"/>
  <c r="M61" i="25"/>
  <c r="J62" i="25"/>
  <c r="K62" i="25"/>
  <c r="L62" i="25"/>
  <c r="P62" i="25"/>
  <c r="M62" i="25"/>
  <c r="J63" i="25"/>
  <c r="K63" i="25"/>
  <c r="L63" i="25"/>
  <c r="P63" i="25"/>
  <c r="M63" i="25"/>
  <c r="J64" i="25"/>
  <c r="K64" i="25"/>
  <c r="L64" i="25"/>
  <c r="P64" i="25"/>
  <c r="M64" i="25"/>
  <c r="J65" i="25"/>
  <c r="K65" i="25"/>
  <c r="L65" i="25"/>
  <c r="P65" i="25"/>
  <c r="M65" i="25"/>
  <c r="J66" i="25"/>
  <c r="K66" i="25"/>
  <c r="L66" i="25"/>
  <c r="P66" i="25"/>
  <c r="M66" i="25"/>
  <c r="J67" i="25"/>
  <c r="K67" i="25"/>
  <c r="L67" i="25"/>
  <c r="P67" i="25"/>
  <c r="M67" i="25"/>
  <c r="J68" i="25"/>
  <c r="K68" i="25"/>
  <c r="L68" i="25"/>
  <c r="P68" i="25"/>
  <c r="M68" i="25"/>
  <c r="J69" i="25"/>
  <c r="K69" i="25"/>
  <c r="L69" i="25"/>
  <c r="P69" i="25"/>
  <c r="M69" i="25"/>
  <c r="J70" i="25"/>
  <c r="K70" i="25"/>
  <c r="L70" i="25"/>
  <c r="P70" i="25"/>
  <c r="M70" i="25"/>
  <c r="J71" i="25"/>
  <c r="K71" i="25"/>
  <c r="L71" i="25"/>
  <c r="P71" i="25"/>
  <c r="M71" i="25"/>
  <c r="J72" i="25"/>
  <c r="K72" i="25"/>
  <c r="L72" i="25"/>
  <c r="P72" i="25"/>
  <c r="M72" i="25"/>
  <c r="J73" i="25"/>
  <c r="K73" i="25"/>
  <c r="L73" i="25"/>
  <c r="P73" i="25"/>
  <c r="M73" i="25"/>
  <c r="J74" i="25"/>
  <c r="K74" i="25"/>
  <c r="L74" i="25"/>
  <c r="P74" i="25"/>
  <c r="M74" i="25"/>
  <c r="J75" i="25"/>
  <c r="K75" i="25"/>
  <c r="L75" i="25"/>
  <c r="P75" i="25"/>
  <c r="M75" i="25"/>
  <c r="J76" i="25"/>
  <c r="K76" i="25"/>
  <c r="L76" i="25"/>
  <c r="P76" i="25"/>
  <c r="M76" i="25"/>
  <c r="J77" i="25"/>
  <c r="K77" i="25"/>
  <c r="L77" i="25"/>
  <c r="P77" i="25"/>
  <c r="M77" i="25"/>
  <c r="J78" i="25"/>
  <c r="K78" i="25"/>
  <c r="L78" i="25"/>
  <c r="P78" i="25"/>
  <c r="M78" i="25"/>
  <c r="J79" i="25"/>
  <c r="K79" i="25"/>
  <c r="L79" i="25"/>
  <c r="P79" i="25"/>
  <c r="M79" i="25"/>
  <c r="J80" i="25"/>
  <c r="K80" i="25"/>
  <c r="L80" i="25"/>
  <c r="M80" i="25"/>
  <c r="P80" i="25"/>
  <c r="J81" i="25"/>
  <c r="K81" i="25"/>
  <c r="L81" i="25"/>
  <c r="P81" i="25"/>
  <c r="M81" i="25"/>
  <c r="J82" i="25"/>
  <c r="K82" i="25"/>
  <c r="L82" i="25"/>
  <c r="P82" i="25"/>
  <c r="M82" i="25"/>
  <c r="J83" i="25"/>
  <c r="K83" i="25"/>
  <c r="L83" i="25"/>
  <c r="P83" i="25"/>
  <c r="M83" i="25"/>
  <c r="J84" i="25"/>
  <c r="K84" i="25"/>
  <c r="L84" i="25"/>
  <c r="M84" i="25"/>
  <c r="P84" i="25"/>
  <c r="J85" i="25"/>
  <c r="K85" i="25"/>
  <c r="L85" i="25"/>
  <c r="P85" i="25"/>
  <c r="M85" i="25"/>
  <c r="J86" i="25"/>
  <c r="K86" i="25"/>
  <c r="L86" i="25"/>
  <c r="P86" i="25"/>
  <c r="M86" i="25"/>
  <c r="J87" i="25"/>
  <c r="K87" i="25"/>
  <c r="L87" i="25"/>
  <c r="P87" i="25"/>
  <c r="M87" i="25"/>
  <c r="J88" i="25"/>
  <c r="K88" i="25"/>
  <c r="L88" i="25"/>
  <c r="M88" i="25"/>
  <c r="P88" i="25"/>
  <c r="J89" i="25"/>
  <c r="K89" i="25"/>
  <c r="L89" i="25"/>
  <c r="P89" i="25"/>
  <c r="M89" i="25"/>
  <c r="J90" i="25"/>
  <c r="K90" i="25"/>
  <c r="L90" i="25"/>
  <c r="P90" i="25"/>
  <c r="M90" i="25"/>
  <c r="J91" i="25"/>
  <c r="K91" i="25"/>
  <c r="L91" i="25"/>
  <c r="P91" i="25"/>
  <c r="M91" i="25"/>
  <c r="J92" i="25"/>
  <c r="K92" i="25"/>
  <c r="L92" i="25"/>
  <c r="M92" i="25"/>
  <c r="P92" i="25"/>
  <c r="J93" i="25"/>
  <c r="K93" i="25"/>
  <c r="L93" i="25"/>
  <c r="P93" i="25"/>
  <c r="M93" i="25"/>
  <c r="J94" i="25"/>
  <c r="K94" i="25"/>
  <c r="L94" i="25"/>
  <c r="P94" i="25"/>
  <c r="M94" i="25"/>
  <c r="J95" i="25"/>
  <c r="K95" i="25"/>
  <c r="L95" i="25"/>
  <c r="P95" i="25"/>
  <c r="M95" i="25"/>
  <c r="J96" i="25"/>
  <c r="K96" i="25"/>
  <c r="L96" i="25"/>
  <c r="M96" i="25"/>
  <c r="P96" i="25"/>
  <c r="J97" i="25"/>
  <c r="K97" i="25"/>
  <c r="L97" i="25"/>
  <c r="P97" i="25"/>
  <c r="M97" i="25"/>
  <c r="J98" i="25"/>
  <c r="K98" i="25"/>
  <c r="L98" i="25"/>
  <c r="P98" i="25"/>
  <c r="M98" i="25"/>
  <c r="J99" i="25"/>
  <c r="K99" i="25"/>
  <c r="L99" i="25"/>
  <c r="P99" i="25"/>
  <c r="M99" i="25"/>
  <c r="J100" i="25"/>
  <c r="K100" i="25"/>
  <c r="L100" i="25"/>
  <c r="M100" i="25"/>
  <c r="P100" i="25"/>
  <c r="J101" i="25"/>
  <c r="K101" i="25"/>
  <c r="L101" i="25"/>
  <c r="P101" i="25"/>
  <c r="M101" i="25"/>
  <c r="J102" i="25"/>
  <c r="K102" i="25"/>
  <c r="L102" i="25"/>
  <c r="P102" i="25"/>
  <c r="M102" i="25"/>
  <c r="J103" i="25"/>
  <c r="K103" i="25"/>
  <c r="L103" i="25"/>
  <c r="P103" i="25"/>
  <c r="M103" i="25"/>
  <c r="J104" i="25"/>
  <c r="K104" i="25"/>
  <c r="L104" i="25"/>
  <c r="M104" i="25"/>
  <c r="P104" i="25"/>
  <c r="J105" i="25"/>
  <c r="K105" i="25"/>
  <c r="L105" i="25"/>
  <c r="P105" i="25"/>
  <c r="M105" i="25"/>
  <c r="J106" i="25"/>
  <c r="K106" i="25"/>
  <c r="L106" i="25"/>
  <c r="P106" i="25"/>
  <c r="M106" i="25"/>
  <c r="J107" i="25"/>
  <c r="K107" i="25"/>
  <c r="L107" i="25"/>
  <c r="P107" i="25"/>
  <c r="M107" i="25"/>
  <c r="J108" i="25"/>
  <c r="K108" i="25"/>
  <c r="L108" i="25"/>
  <c r="M108" i="25"/>
  <c r="P108" i="25"/>
  <c r="J109" i="25"/>
  <c r="K109" i="25"/>
  <c r="L109" i="25"/>
  <c r="P109" i="25"/>
  <c r="M109" i="25"/>
  <c r="J110" i="25"/>
  <c r="K110" i="25"/>
  <c r="L110" i="25"/>
  <c r="P110" i="25"/>
  <c r="M110" i="25"/>
  <c r="J111" i="25"/>
  <c r="K111" i="25"/>
  <c r="L111" i="25"/>
  <c r="P111" i="25"/>
  <c r="M111" i="25"/>
  <c r="J112" i="25"/>
  <c r="K112" i="25"/>
  <c r="L112" i="25"/>
  <c r="M112" i="25"/>
  <c r="P112" i="25"/>
  <c r="J113" i="25"/>
  <c r="K113" i="25"/>
  <c r="L113" i="25"/>
  <c r="P113" i="25"/>
  <c r="M113" i="25"/>
  <c r="J114" i="25"/>
  <c r="K114" i="25"/>
  <c r="L114" i="25"/>
  <c r="P114" i="25"/>
  <c r="M114" i="25"/>
  <c r="J115" i="25"/>
  <c r="K115" i="25"/>
  <c r="L115" i="25"/>
  <c r="P115" i="25"/>
  <c r="M115" i="25"/>
  <c r="J116" i="25"/>
  <c r="K116" i="25"/>
  <c r="L116" i="25"/>
  <c r="M116" i="25"/>
  <c r="P116" i="25"/>
  <c r="J117" i="25"/>
  <c r="K117" i="25"/>
  <c r="L117" i="25"/>
  <c r="P117" i="25"/>
  <c r="M117" i="25"/>
  <c r="J118" i="25"/>
  <c r="K118" i="25"/>
  <c r="L118" i="25"/>
  <c r="P118" i="25"/>
  <c r="M118" i="25"/>
  <c r="J119" i="25"/>
  <c r="K119" i="25"/>
  <c r="L119" i="25"/>
  <c r="P119" i="25"/>
  <c r="M119" i="25"/>
  <c r="J120" i="25"/>
  <c r="K120" i="25"/>
  <c r="L120" i="25"/>
  <c r="M120" i="25"/>
  <c r="P120" i="25"/>
  <c r="J121" i="25"/>
  <c r="K121" i="25"/>
  <c r="L121" i="25"/>
  <c r="P121" i="25"/>
  <c r="M121" i="25"/>
  <c r="J122" i="25"/>
  <c r="K122" i="25"/>
  <c r="L122" i="25"/>
  <c r="P122" i="25"/>
  <c r="M122" i="25"/>
  <c r="J123" i="25"/>
  <c r="K123" i="25"/>
  <c r="L123" i="25"/>
  <c r="P123" i="25"/>
  <c r="M123" i="25"/>
  <c r="J124" i="25"/>
  <c r="K124" i="25"/>
  <c r="L124" i="25"/>
  <c r="M124" i="25"/>
  <c r="P124" i="25"/>
  <c r="J125" i="25"/>
  <c r="K125" i="25"/>
  <c r="L125" i="25"/>
  <c r="P125" i="25"/>
  <c r="M125" i="25"/>
  <c r="J126" i="25"/>
  <c r="K126" i="25"/>
  <c r="L126" i="25"/>
  <c r="P126" i="25"/>
  <c r="M126" i="25"/>
  <c r="J127" i="25"/>
  <c r="K127" i="25"/>
  <c r="L127" i="25"/>
  <c r="P127" i="25"/>
  <c r="M127" i="25"/>
  <c r="J128" i="25"/>
  <c r="K128" i="25"/>
  <c r="L128" i="25"/>
  <c r="M128" i="25"/>
  <c r="P128" i="25"/>
  <c r="J129" i="25"/>
  <c r="K129" i="25"/>
  <c r="L129" i="25"/>
  <c r="P129" i="25"/>
  <c r="M129" i="25"/>
  <c r="J130" i="25"/>
  <c r="K130" i="25"/>
  <c r="L130" i="25"/>
  <c r="P130" i="25"/>
  <c r="M130" i="25"/>
  <c r="J131" i="25"/>
  <c r="K131" i="25"/>
  <c r="L131" i="25"/>
  <c r="P131" i="25"/>
  <c r="M131" i="25"/>
  <c r="J132" i="25"/>
  <c r="K132" i="25"/>
  <c r="L132" i="25"/>
  <c r="M132" i="25"/>
  <c r="P132" i="25"/>
  <c r="J133" i="25"/>
  <c r="K133" i="25"/>
  <c r="L133" i="25"/>
  <c r="P133" i="25"/>
  <c r="M133" i="25"/>
  <c r="J134" i="25"/>
  <c r="K134" i="25"/>
  <c r="L134" i="25"/>
  <c r="P134" i="25"/>
  <c r="M134" i="25"/>
  <c r="J135" i="25"/>
  <c r="K135" i="25"/>
  <c r="L135" i="25"/>
  <c r="P135" i="25"/>
  <c r="M135" i="25"/>
  <c r="J136" i="25"/>
  <c r="K136" i="25"/>
  <c r="L136" i="25"/>
  <c r="M136" i="25"/>
  <c r="P136" i="25"/>
  <c r="J137" i="25"/>
  <c r="K137" i="25"/>
  <c r="L137" i="25"/>
  <c r="P137" i="25"/>
  <c r="M137" i="25"/>
  <c r="J138" i="25"/>
  <c r="K138" i="25"/>
  <c r="L138" i="25"/>
  <c r="P138" i="25"/>
  <c r="M138" i="25"/>
  <c r="J139" i="25"/>
  <c r="K139" i="25"/>
  <c r="L139" i="25"/>
  <c r="P139" i="25"/>
  <c r="M139" i="25"/>
  <c r="J140" i="25"/>
  <c r="K140" i="25"/>
  <c r="L140" i="25"/>
  <c r="M140" i="25"/>
  <c r="P140" i="25"/>
  <c r="J141" i="25"/>
  <c r="K141" i="25"/>
  <c r="L141" i="25"/>
  <c r="P141" i="25"/>
  <c r="M141" i="25"/>
  <c r="J142" i="25"/>
  <c r="K142" i="25"/>
  <c r="L142" i="25"/>
  <c r="P142" i="25"/>
  <c r="M142" i="25"/>
  <c r="J143" i="25"/>
  <c r="K143" i="25"/>
  <c r="L143" i="25"/>
  <c r="P143" i="25"/>
  <c r="M143" i="25"/>
  <c r="J144" i="25"/>
  <c r="K144" i="25"/>
  <c r="L144" i="25"/>
  <c r="M144" i="25"/>
  <c r="P144" i="25"/>
  <c r="J145" i="25"/>
  <c r="K145" i="25"/>
  <c r="L145" i="25"/>
  <c r="P145" i="25"/>
  <c r="M145" i="25"/>
  <c r="J146" i="25"/>
  <c r="K146" i="25"/>
  <c r="L146" i="25"/>
  <c r="P146" i="25"/>
  <c r="M146" i="25"/>
  <c r="J147" i="25"/>
  <c r="K147" i="25"/>
  <c r="L147" i="25"/>
  <c r="P147" i="25"/>
  <c r="M147" i="25"/>
  <c r="J148" i="25"/>
  <c r="K148" i="25"/>
  <c r="L148" i="25"/>
  <c r="M148" i="25"/>
  <c r="P148" i="25"/>
  <c r="J149" i="25"/>
  <c r="K149" i="25"/>
  <c r="L149" i="25"/>
  <c r="P149" i="25"/>
  <c r="M149" i="25"/>
  <c r="J150" i="25"/>
  <c r="K150" i="25"/>
  <c r="L150" i="25"/>
  <c r="P150" i="25"/>
  <c r="M150" i="25"/>
  <c r="J151" i="25"/>
  <c r="K151" i="25"/>
  <c r="L151" i="25"/>
  <c r="P151" i="25"/>
  <c r="M151" i="25"/>
  <c r="J152" i="25"/>
  <c r="K152" i="25"/>
  <c r="L152" i="25"/>
  <c r="M152" i="25"/>
  <c r="P152" i="25"/>
  <c r="J153" i="25"/>
  <c r="K153" i="25"/>
  <c r="L153" i="25"/>
  <c r="P153" i="25"/>
  <c r="M153" i="25"/>
  <c r="J154" i="25"/>
  <c r="K154" i="25"/>
  <c r="L154" i="25"/>
  <c r="P154" i="25"/>
  <c r="M154" i="25"/>
  <c r="J155" i="25"/>
  <c r="K155" i="25"/>
  <c r="L155" i="25"/>
  <c r="P155" i="25"/>
  <c r="M155" i="25"/>
  <c r="J156" i="25"/>
  <c r="K156" i="25"/>
  <c r="L156" i="25"/>
  <c r="M156" i="25"/>
  <c r="P156" i="25"/>
  <c r="A1" i="3"/>
  <c r="C2" i="3"/>
  <c r="A5" i="3"/>
  <c r="C5" i="3"/>
  <c r="D5" i="3"/>
  <c r="H5" i="3"/>
  <c r="J40" i="3"/>
  <c r="K40" i="3"/>
  <c r="L40" i="3"/>
  <c r="P40" i="3"/>
  <c r="M40" i="3"/>
  <c r="J41" i="3"/>
  <c r="K41" i="3"/>
  <c r="L41" i="3"/>
  <c r="M41" i="3"/>
  <c r="P41" i="3"/>
  <c r="J42" i="3"/>
  <c r="K42" i="3"/>
  <c r="L42" i="3"/>
  <c r="P42" i="3"/>
  <c r="M42" i="3"/>
  <c r="J43" i="3"/>
  <c r="K43" i="3"/>
  <c r="L43" i="3"/>
  <c r="P43" i="3"/>
  <c r="M43" i="3"/>
  <c r="J44" i="3"/>
  <c r="K44" i="3"/>
  <c r="L44" i="3"/>
  <c r="P44" i="3"/>
  <c r="M44" i="3"/>
  <c r="J45" i="3"/>
  <c r="K45" i="3"/>
  <c r="L45" i="3"/>
  <c r="M45" i="3"/>
  <c r="P45" i="3"/>
  <c r="J46" i="3"/>
  <c r="K46" i="3"/>
  <c r="L46" i="3"/>
  <c r="P46" i="3"/>
  <c r="M46" i="3"/>
  <c r="J47" i="3"/>
  <c r="K47" i="3"/>
  <c r="L47" i="3"/>
  <c r="P47" i="3"/>
  <c r="M47" i="3"/>
  <c r="J48" i="3"/>
  <c r="K48" i="3"/>
  <c r="L48" i="3"/>
  <c r="P48" i="3"/>
  <c r="M48" i="3"/>
  <c r="J49" i="3"/>
  <c r="K49" i="3"/>
  <c r="L49" i="3"/>
  <c r="M49" i="3"/>
  <c r="P49" i="3"/>
  <c r="J50" i="3"/>
  <c r="K50" i="3"/>
  <c r="L50" i="3"/>
  <c r="P50" i="3"/>
  <c r="M50" i="3"/>
  <c r="J51" i="3"/>
  <c r="K51" i="3"/>
  <c r="L51" i="3"/>
  <c r="P51" i="3"/>
  <c r="M51" i="3"/>
  <c r="J52" i="3"/>
  <c r="K52" i="3"/>
  <c r="L52" i="3"/>
  <c r="P52" i="3"/>
  <c r="M52" i="3"/>
  <c r="J53" i="3"/>
  <c r="K53" i="3"/>
  <c r="L53" i="3"/>
  <c r="M53" i="3"/>
  <c r="P53" i="3"/>
  <c r="J54" i="3"/>
  <c r="K54" i="3"/>
  <c r="L54" i="3"/>
  <c r="P54" i="3"/>
  <c r="M54" i="3"/>
  <c r="J55" i="3"/>
  <c r="K55" i="3"/>
  <c r="L55" i="3"/>
  <c r="P55" i="3"/>
  <c r="M55" i="3"/>
  <c r="J56" i="3"/>
  <c r="K56" i="3"/>
  <c r="L56" i="3"/>
  <c r="P56" i="3"/>
  <c r="M56" i="3"/>
  <c r="J57" i="3"/>
  <c r="K57" i="3"/>
  <c r="L57" i="3"/>
  <c r="M57" i="3"/>
  <c r="P57" i="3"/>
  <c r="J58" i="3"/>
  <c r="K58" i="3"/>
  <c r="L58" i="3"/>
  <c r="P58" i="3"/>
  <c r="M58" i="3"/>
  <c r="J59" i="3"/>
  <c r="K59" i="3"/>
  <c r="L59" i="3"/>
  <c r="P59" i="3"/>
  <c r="M59" i="3"/>
  <c r="J60" i="3"/>
  <c r="K60" i="3"/>
  <c r="L60" i="3"/>
  <c r="P60" i="3"/>
  <c r="M60" i="3"/>
  <c r="J61" i="3"/>
  <c r="K61" i="3"/>
  <c r="L61" i="3"/>
  <c r="M61" i="3"/>
  <c r="P61" i="3"/>
  <c r="J62" i="3"/>
  <c r="K62" i="3"/>
  <c r="L62" i="3"/>
  <c r="P62" i="3"/>
  <c r="M62" i="3"/>
  <c r="J63" i="3"/>
  <c r="K63" i="3"/>
  <c r="L63" i="3"/>
  <c r="P63" i="3"/>
  <c r="M63" i="3"/>
  <c r="J64" i="3"/>
  <c r="K64" i="3"/>
  <c r="L64" i="3"/>
  <c r="P64" i="3"/>
  <c r="M64" i="3"/>
  <c r="J65" i="3"/>
  <c r="K65" i="3"/>
  <c r="L65" i="3"/>
  <c r="M65" i="3"/>
  <c r="P65" i="3"/>
  <c r="J66" i="3"/>
  <c r="K66" i="3"/>
  <c r="L66" i="3"/>
  <c r="P66" i="3"/>
  <c r="M66" i="3"/>
  <c r="J67" i="3"/>
  <c r="K67" i="3"/>
  <c r="L67" i="3"/>
  <c r="P67" i="3"/>
  <c r="M67" i="3"/>
  <c r="J68" i="3"/>
  <c r="K68" i="3"/>
  <c r="L68" i="3"/>
  <c r="P68" i="3"/>
  <c r="M68" i="3"/>
  <c r="J69" i="3"/>
  <c r="K69" i="3"/>
  <c r="L69" i="3"/>
  <c r="M69" i="3"/>
  <c r="P69" i="3"/>
  <c r="J70" i="3"/>
  <c r="K70" i="3"/>
  <c r="L70" i="3"/>
  <c r="P70" i="3"/>
  <c r="M70" i="3"/>
  <c r="J71" i="3"/>
  <c r="K71" i="3"/>
  <c r="L71" i="3"/>
  <c r="P71" i="3"/>
  <c r="M71" i="3"/>
  <c r="J72" i="3"/>
  <c r="K72" i="3"/>
  <c r="L72" i="3"/>
  <c r="P72" i="3"/>
  <c r="M72" i="3"/>
  <c r="J73" i="3"/>
  <c r="K73" i="3"/>
  <c r="L73" i="3"/>
  <c r="M73" i="3"/>
  <c r="P73" i="3"/>
  <c r="J74" i="3"/>
  <c r="K74" i="3"/>
  <c r="L74" i="3"/>
  <c r="P74" i="3"/>
  <c r="M74" i="3"/>
  <c r="J75" i="3"/>
  <c r="K75" i="3"/>
  <c r="L75" i="3"/>
  <c r="P75" i="3"/>
  <c r="M75" i="3"/>
  <c r="J76" i="3"/>
  <c r="K76" i="3"/>
  <c r="L76" i="3"/>
  <c r="P76" i="3"/>
  <c r="M76" i="3"/>
  <c r="J77" i="3"/>
  <c r="K77" i="3"/>
  <c r="L77" i="3"/>
  <c r="P77" i="3"/>
  <c r="M77" i="3"/>
  <c r="J78" i="3"/>
  <c r="K78" i="3"/>
  <c r="L78" i="3"/>
  <c r="P78" i="3"/>
  <c r="M78" i="3"/>
  <c r="J79" i="3"/>
  <c r="K79" i="3"/>
  <c r="L79" i="3"/>
  <c r="P79" i="3"/>
  <c r="M79" i="3"/>
  <c r="J80" i="3"/>
  <c r="K80" i="3"/>
  <c r="L80" i="3"/>
  <c r="P80" i="3"/>
  <c r="M80" i="3"/>
  <c r="J81" i="3"/>
  <c r="K81" i="3"/>
  <c r="L81" i="3"/>
  <c r="P81" i="3"/>
  <c r="M81" i="3"/>
  <c r="J82" i="3"/>
  <c r="K82" i="3"/>
  <c r="L82" i="3"/>
  <c r="P82" i="3"/>
  <c r="M82" i="3"/>
  <c r="J83" i="3"/>
  <c r="K83" i="3"/>
  <c r="L83" i="3"/>
  <c r="P83" i="3"/>
  <c r="M83" i="3"/>
  <c r="J84" i="3"/>
  <c r="K84" i="3"/>
  <c r="L84" i="3"/>
  <c r="P84" i="3"/>
  <c r="M84" i="3"/>
  <c r="J85" i="3"/>
  <c r="K85" i="3"/>
  <c r="L85" i="3"/>
  <c r="P85" i="3"/>
  <c r="M85" i="3"/>
  <c r="J86" i="3"/>
  <c r="K86" i="3"/>
  <c r="L86" i="3"/>
  <c r="P86" i="3"/>
  <c r="M86" i="3"/>
  <c r="J87" i="3"/>
  <c r="K87" i="3"/>
  <c r="L87" i="3"/>
  <c r="P87" i="3"/>
  <c r="M87" i="3"/>
  <c r="J88" i="3"/>
  <c r="K88" i="3"/>
  <c r="L88" i="3"/>
  <c r="P88" i="3"/>
  <c r="M88" i="3"/>
  <c r="J89" i="3"/>
  <c r="K89" i="3"/>
  <c r="L89" i="3"/>
  <c r="P89" i="3"/>
  <c r="M89" i="3"/>
  <c r="J90" i="3"/>
  <c r="K90" i="3"/>
  <c r="L90" i="3"/>
  <c r="P90" i="3"/>
  <c r="M90" i="3"/>
  <c r="J91" i="3"/>
  <c r="K91" i="3"/>
  <c r="L91" i="3"/>
  <c r="P91" i="3"/>
  <c r="M91" i="3"/>
  <c r="J92" i="3"/>
  <c r="K92" i="3"/>
  <c r="L92" i="3"/>
  <c r="P92" i="3"/>
  <c r="M92" i="3"/>
  <c r="J93" i="3"/>
  <c r="K93" i="3"/>
  <c r="L93" i="3"/>
  <c r="P93" i="3"/>
  <c r="M93" i="3"/>
  <c r="J94" i="3"/>
  <c r="K94" i="3"/>
  <c r="L94" i="3"/>
  <c r="P94" i="3"/>
  <c r="M94" i="3"/>
  <c r="J95" i="3"/>
  <c r="K95" i="3"/>
  <c r="L95" i="3"/>
  <c r="P95" i="3"/>
  <c r="M95" i="3"/>
  <c r="J96" i="3"/>
  <c r="K96" i="3"/>
  <c r="L96" i="3"/>
  <c r="P96" i="3"/>
  <c r="M96" i="3"/>
  <c r="J97" i="3"/>
  <c r="K97" i="3"/>
  <c r="L97" i="3"/>
  <c r="P97" i="3"/>
  <c r="M97" i="3"/>
  <c r="J98" i="3"/>
  <c r="K98" i="3"/>
  <c r="L98" i="3"/>
  <c r="P98" i="3"/>
  <c r="M98" i="3"/>
  <c r="J99" i="3"/>
  <c r="K99" i="3"/>
  <c r="L99" i="3"/>
  <c r="P99" i="3"/>
  <c r="M99" i="3"/>
  <c r="J100" i="3"/>
  <c r="K100" i="3"/>
  <c r="L100" i="3"/>
  <c r="P100" i="3"/>
  <c r="M100" i="3"/>
  <c r="J101" i="3"/>
  <c r="K101" i="3"/>
  <c r="L101" i="3"/>
  <c r="P101" i="3"/>
  <c r="M101" i="3"/>
  <c r="J102" i="3"/>
  <c r="K102" i="3"/>
  <c r="L102" i="3"/>
  <c r="P102" i="3"/>
  <c r="M102" i="3"/>
  <c r="J103" i="3"/>
  <c r="K103" i="3"/>
  <c r="L103" i="3"/>
  <c r="P103" i="3"/>
  <c r="M103" i="3"/>
  <c r="J104" i="3"/>
  <c r="K104" i="3"/>
  <c r="L104" i="3"/>
  <c r="P104" i="3"/>
  <c r="M104" i="3"/>
  <c r="J105" i="3"/>
  <c r="K105" i="3"/>
  <c r="L105" i="3"/>
  <c r="P105" i="3"/>
  <c r="M105" i="3"/>
  <c r="J106" i="3"/>
  <c r="K106" i="3"/>
  <c r="L106" i="3"/>
  <c r="P106" i="3"/>
  <c r="M106" i="3"/>
  <c r="J107" i="3"/>
  <c r="K107" i="3"/>
  <c r="L107" i="3"/>
  <c r="P107" i="3"/>
  <c r="M107" i="3"/>
  <c r="J108" i="3"/>
  <c r="K108" i="3"/>
  <c r="L108" i="3"/>
  <c r="P108" i="3"/>
  <c r="M108" i="3"/>
  <c r="J109" i="3"/>
  <c r="K109" i="3"/>
  <c r="L109" i="3"/>
  <c r="P109" i="3"/>
  <c r="M109" i="3"/>
  <c r="J110" i="3"/>
  <c r="K110" i="3"/>
  <c r="L110" i="3"/>
  <c r="P110" i="3"/>
  <c r="M110" i="3"/>
  <c r="J111" i="3"/>
  <c r="K111" i="3"/>
  <c r="L111" i="3"/>
  <c r="P111" i="3"/>
  <c r="M111" i="3"/>
  <c r="J112" i="3"/>
  <c r="K112" i="3"/>
  <c r="L112" i="3"/>
  <c r="P112" i="3"/>
  <c r="M112" i="3"/>
  <c r="J113" i="3"/>
  <c r="K113" i="3"/>
  <c r="L113" i="3"/>
  <c r="P113" i="3"/>
  <c r="M113" i="3"/>
  <c r="J114" i="3"/>
  <c r="K114" i="3"/>
  <c r="L114" i="3"/>
  <c r="P114" i="3"/>
  <c r="M114" i="3"/>
  <c r="J115" i="3"/>
  <c r="K115" i="3"/>
  <c r="L115" i="3"/>
  <c r="P115" i="3"/>
  <c r="M115" i="3"/>
  <c r="J116" i="3"/>
  <c r="K116" i="3"/>
  <c r="L116" i="3"/>
  <c r="P116" i="3"/>
  <c r="M116" i="3"/>
  <c r="J117" i="3"/>
  <c r="K117" i="3"/>
  <c r="L117" i="3"/>
  <c r="P117" i="3"/>
  <c r="M117" i="3"/>
  <c r="J118" i="3"/>
  <c r="K118" i="3"/>
  <c r="L118" i="3"/>
  <c r="P118" i="3"/>
  <c r="M118" i="3"/>
  <c r="J119" i="3"/>
  <c r="K119" i="3"/>
  <c r="L119" i="3"/>
  <c r="P119" i="3"/>
  <c r="M119" i="3"/>
  <c r="J120" i="3"/>
  <c r="K120" i="3"/>
  <c r="L120" i="3"/>
  <c r="P120" i="3"/>
  <c r="M120" i="3"/>
  <c r="J121" i="3"/>
  <c r="K121" i="3"/>
  <c r="L121" i="3"/>
  <c r="P121" i="3"/>
  <c r="M121" i="3"/>
  <c r="J122" i="3"/>
  <c r="K122" i="3"/>
  <c r="L122" i="3"/>
  <c r="P122" i="3"/>
  <c r="M122" i="3"/>
  <c r="J123" i="3"/>
  <c r="K123" i="3"/>
  <c r="L123" i="3"/>
  <c r="P123" i="3"/>
  <c r="M123" i="3"/>
  <c r="J124" i="3"/>
  <c r="K124" i="3"/>
  <c r="L124" i="3"/>
  <c r="P124" i="3"/>
  <c r="M124" i="3"/>
  <c r="J125" i="3"/>
  <c r="K125" i="3"/>
  <c r="L125" i="3"/>
  <c r="P125" i="3"/>
  <c r="M125" i="3"/>
  <c r="J126" i="3"/>
  <c r="K126" i="3"/>
  <c r="L126" i="3"/>
  <c r="P126" i="3"/>
  <c r="M126" i="3"/>
  <c r="J127" i="3"/>
  <c r="K127" i="3"/>
  <c r="L127" i="3"/>
  <c r="P127" i="3"/>
  <c r="M127" i="3"/>
  <c r="J128" i="3"/>
  <c r="K128" i="3"/>
  <c r="L128" i="3"/>
  <c r="P128" i="3"/>
  <c r="M128" i="3"/>
  <c r="J129" i="3"/>
  <c r="K129" i="3"/>
  <c r="L129" i="3"/>
  <c r="P129" i="3"/>
  <c r="M129" i="3"/>
  <c r="J130" i="3"/>
  <c r="K130" i="3"/>
  <c r="L130" i="3"/>
  <c r="P130" i="3"/>
  <c r="M130" i="3"/>
  <c r="J131" i="3"/>
  <c r="K131" i="3"/>
  <c r="L131" i="3"/>
  <c r="P131" i="3"/>
  <c r="M131" i="3"/>
  <c r="J132" i="3"/>
  <c r="K132" i="3"/>
  <c r="L132" i="3"/>
  <c r="P132" i="3"/>
  <c r="M132" i="3"/>
  <c r="J133" i="3"/>
  <c r="K133" i="3"/>
  <c r="L133" i="3"/>
  <c r="P133" i="3"/>
  <c r="M133" i="3"/>
  <c r="J134" i="3"/>
  <c r="K134" i="3"/>
  <c r="L134" i="3"/>
  <c r="P134" i="3"/>
  <c r="M134" i="3"/>
  <c r="J135" i="3"/>
  <c r="K135" i="3"/>
  <c r="L135" i="3"/>
  <c r="P135" i="3"/>
  <c r="M135" i="3"/>
  <c r="J136" i="3"/>
  <c r="K136" i="3"/>
  <c r="L136" i="3"/>
  <c r="P136" i="3"/>
  <c r="M136" i="3"/>
  <c r="J137" i="3"/>
  <c r="K137" i="3"/>
  <c r="L137" i="3"/>
  <c r="P137" i="3"/>
  <c r="M137" i="3"/>
  <c r="J138" i="3"/>
  <c r="K138" i="3"/>
  <c r="L138" i="3"/>
  <c r="P138" i="3"/>
  <c r="M138" i="3"/>
  <c r="J139" i="3"/>
  <c r="K139" i="3"/>
  <c r="L139" i="3"/>
  <c r="P139" i="3"/>
  <c r="M139" i="3"/>
  <c r="J140" i="3"/>
  <c r="K140" i="3"/>
  <c r="L140" i="3"/>
  <c r="P140" i="3"/>
  <c r="M140" i="3"/>
  <c r="J141" i="3"/>
  <c r="K141" i="3"/>
  <c r="L141" i="3"/>
  <c r="P141" i="3"/>
  <c r="M141" i="3"/>
  <c r="J142" i="3"/>
  <c r="K142" i="3"/>
  <c r="L142" i="3"/>
  <c r="P142" i="3"/>
  <c r="M142" i="3"/>
  <c r="J143" i="3"/>
  <c r="K143" i="3"/>
  <c r="L143" i="3"/>
  <c r="P143" i="3"/>
  <c r="M143" i="3"/>
  <c r="J144" i="3"/>
  <c r="K144" i="3"/>
  <c r="L144" i="3"/>
  <c r="P144" i="3"/>
  <c r="M144" i="3"/>
  <c r="J145" i="3"/>
  <c r="K145" i="3"/>
  <c r="L145" i="3"/>
  <c r="P145" i="3"/>
  <c r="M145" i="3"/>
  <c r="J146" i="3"/>
  <c r="K146" i="3"/>
  <c r="L146" i="3"/>
  <c r="P146" i="3"/>
  <c r="M146" i="3"/>
  <c r="J147" i="3"/>
  <c r="K147" i="3"/>
  <c r="L147" i="3"/>
  <c r="P147" i="3"/>
  <c r="M147" i="3"/>
  <c r="J148" i="3"/>
  <c r="K148" i="3"/>
  <c r="L148" i="3"/>
  <c r="P148" i="3"/>
  <c r="M148" i="3"/>
  <c r="J149" i="3"/>
  <c r="K149" i="3"/>
  <c r="L149" i="3"/>
  <c r="P149" i="3"/>
  <c r="M149" i="3"/>
  <c r="J150" i="3"/>
  <c r="K150" i="3"/>
  <c r="L150" i="3"/>
  <c r="P150" i="3"/>
  <c r="M150" i="3"/>
  <c r="J151" i="3"/>
  <c r="K151" i="3"/>
  <c r="L151" i="3"/>
  <c r="P151" i="3"/>
  <c r="M151" i="3"/>
  <c r="J152" i="3"/>
  <c r="K152" i="3"/>
  <c r="L152" i="3"/>
  <c r="P152" i="3"/>
  <c r="M152" i="3"/>
  <c r="J153" i="3"/>
  <c r="K153" i="3"/>
  <c r="L153" i="3"/>
  <c r="P153" i="3"/>
  <c r="M153" i="3"/>
  <c r="J154" i="3"/>
  <c r="K154" i="3"/>
  <c r="L154" i="3"/>
  <c r="P154" i="3"/>
  <c r="M154" i="3"/>
  <c r="J155" i="3"/>
  <c r="K155" i="3"/>
  <c r="L155" i="3"/>
  <c r="P155" i="3"/>
  <c r="M155" i="3"/>
  <c r="J156" i="3"/>
  <c r="K156" i="3"/>
  <c r="L156" i="3"/>
  <c r="P156" i="3"/>
  <c r="M156" i="3"/>
  <c r="A1" i="14"/>
  <c r="C2" i="14"/>
  <c r="A5" i="14"/>
  <c r="C5" i="14"/>
  <c r="D5" i="14"/>
  <c r="H5" i="14"/>
  <c r="J40" i="14"/>
  <c r="K40" i="14"/>
  <c r="L40" i="14"/>
  <c r="P40" i="14"/>
  <c r="M40" i="14"/>
  <c r="J41" i="14"/>
  <c r="K41" i="14"/>
  <c r="L41" i="14"/>
  <c r="P41" i="14"/>
  <c r="M41" i="14"/>
  <c r="J42" i="14"/>
  <c r="K42" i="14"/>
  <c r="L42" i="14"/>
  <c r="P42" i="14"/>
  <c r="M42" i="14"/>
  <c r="J43" i="14"/>
  <c r="K43" i="14"/>
  <c r="L43" i="14"/>
  <c r="P43" i="14"/>
  <c r="M43" i="14"/>
  <c r="J44" i="14"/>
  <c r="K44" i="14"/>
  <c r="L44" i="14"/>
  <c r="P44" i="14"/>
  <c r="M44" i="14"/>
  <c r="J45" i="14"/>
  <c r="K45" i="14"/>
  <c r="L45" i="14"/>
  <c r="P45" i="14"/>
  <c r="M45" i="14"/>
  <c r="J46" i="14"/>
  <c r="K46" i="14"/>
  <c r="L46" i="14"/>
  <c r="P46" i="14"/>
  <c r="M46" i="14"/>
  <c r="J47" i="14"/>
  <c r="K47" i="14"/>
  <c r="L47" i="14"/>
  <c r="P47" i="14"/>
  <c r="M47" i="14"/>
  <c r="J48" i="14"/>
  <c r="K48" i="14"/>
  <c r="L48" i="14"/>
  <c r="P48" i="14"/>
  <c r="M48" i="14"/>
  <c r="J49" i="14"/>
  <c r="K49" i="14"/>
  <c r="L49" i="14"/>
  <c r="P49" i="14"/>
  <c r="M49" i="14"/>
  <c r="J50" i="14"/>
  <c r="K50" i="14"/>
  <c r="L50" i="14"/>
  <c r="P50" i="14"/>
  <c r="M50" i="14"/>
  <c r="J51" i="14"/>
  <c r="K51" i="14"/>
  <c r="L51" i="14"/>
  <c r="P51" i="14"/>
  <c r="M51" i="14"/>
  <c r="J52" i="14"/>
  <c r="K52" i="14"/>
  <c r="L52" i="14"/>
  <c r="P52" i="14"/>
  <c r="M52" i="14"/>
  <c r="J53" i="14"/>
  <c r="K53" i="14"/>
  <c r="L53" i="14"/>
  <c r="P53" i="14"/>
  <c r="M53" i="14"/>
  <c r="J54" i="14"/>
  <c r="K54" i="14"/>
  <c r="L54" i="14"/>
  <c r="P54" i="14"/>
  <c r="M54" i="14"/>
  <c r="J55" i="14"/>
  <c r="K55" i="14"/>
  <c r="L55" i="14"/>
  <c r="P55" i="14"/>
  <c r="M55" i="14"/>
  <c r="J56" i="14"/>
  <c r="K56" i="14"/>
  <c r="L56" i="14"/>
  <c r="P56" i="14"/>
  <c r="M56" i="14"/>
  <c r="J57" i="14"/>
  <c r="K57" i="14"/>
  <c r="L57" i="14"/>
  <c r="P57" i="14"/>
  <c r="M57" i="14"/>
  <c r="J58" i="14"/>
  <c r="K58" i="14"/>
  <c r="L58" i="14"/>
  <c r="P58" i="14"/>
  <c r="M58" i="14"/>
  <c r="J59" i="14"/>
  <c r="K59" i="14"/>
  <c r="L59" i="14"/>
  <c r="P59" i="14"/>
  <c r="M59" i="14"/>
  <c r="J60" i="14"/>
  <c r="K60" i="14"/>
  <c r="L60" i="14"/>
  <c r="P60" i="14"/>
  <c r="M60" i="14"/>
  <c r="J61" i="14"/>
  <c r="K61" i="14"/>
  <c r="L61" i="14"/>
  <c r="P61" i="14"/>
  <c r="M61" i="14"/>
  <c r="J62" i="14"/>
  <c r="K62" i="14"/>
  <c r="L62" i="14"/>
  <c r="P62" i="14"/>
  <c r="M62" i="14"/>
  <c r="J63" i="14"/>
  <c r="K63" i="14"/>
  <c r="L63" i="14"/>
  <c r="P63" i="14"/>
  <c r="M63" i="14"/>
  <c r="J64" i="14"/>
  <c r="K64" i="14"/>
  <c r="L64" i="14"/>
  <c r="P64" i="14"/>
  <c r="M64" i="14"/>
  <c r="J65" i="14"/>
  <c r="K65" i="14"/>
  <c r="L65" i="14"/>
  <c r="P65" i="14"/>
  <c r="M65" i="14"/>
  <c r="J66" i="14"/>
  <c r="K66" i="14"/>
  <c r="L66" i="14"/>
  <c r="P66" i="14"/>
  <c r="M66" i="14"/>
  <c r="J67" i="14"/>
  <c r="K67" i="14"/>
  <c r="L67" i="14"/>
  <c r="P67" i="14"/>
  <c r="M67" i="14"/>
  <c r="J68" i="14"/>
  <c r="K68" i="14"/>
  <c r="L68" i="14"/>
  <c r="P68" i="14"/>
  <c r="M68" i="14"/>
  <c r="J69" i="14"/>
  <c r="K69" i="14"/>
  <c r="L69" i="14"/>
  <c r="P69" i="14"/>
  <c r="M69" i="14"/>
  <c r="J70" i="14"/>
  <c r="K70" i="14"/>
  <c r="L70" i="14"/>
  <c r="P70" i="14"/>
  <c r="M70" i="14"/>
  <c r="J71" i="14"/>
  <c r="K71" i="14"/>
  <c r="L71" i="14"/>
  <c r="P71" i="14"/>
  <c r="M71" i="14"/>
  <c r="J72" i="14"/>
  <c r="K72" i="14"/>
  <c r="L72" i="14"/>
  <c r="P72" i="14"/>
  <c r="M72" i="14"/>
  <c r="J73" i="14"/>
  <c r="K73" i="14"/>
  <c r="L73" i="14"/>
  <c r="P73" i="14"/>
  <c r="M73" i="14"/>
  <c r="J74" i="14"/>
  <c r="K74" i="14"/>
  <c r="L74" i="14"/>
  <c r="P74" i="14"/>
  <c r="M74" i="14"/>
  <c r="J75" i="14"/>
  <c r="K75" i="14"/>
  <c r="L75" i="14"/>
  <c r="P75" i="14"/>
  <c r="M75" i="14"/>
  <c r="J76" i="14"/>
  <c r="K76" i="14"/>
  <c r="L76" i="14"/>
  <c r="P76" i="14"/>
  <c r="M76" i="14"/>
  <c r="J77" i="14"/>
  <c r="K77" i="14"/>
  <c r="L77" i="14"/>
  <c r="P77" i="14"/>
  <c r="M77" i="14"/>
  <c r="J78" i="14"/>
  <c r="K78" i="14"/>
  <c r="L78" i="14"/>
  <c r="P78" i="14"/>
  <c r="M78" i="14"/>
  <c r="J79" i="14"/>
  <c r="K79" i="14"/>
  <c r="L79" i="14"/>
  <c r="P79" i="14"/>
  <c r="M79" i="14"/>
  <c r="J80" i="14"/>
  <c r="K80" i="14"/>
  <c r="L80" i="14"/>
  <c r="P80" i="14"/>
  <c r="M80" i="14"/>
  <c r="J81" i="14"/>
  <c r="K81" i="14"/>
  <c r="L81" i="14"/>
  <c r="P81" i="14"/>
  <c r="M81" i="14"/>
  <c r="J82" i="14"/>
  <c r="K82" i="14"/>
  <c r="L82" i="14"/>
  <c r="P82" i="14"/>
  <c r="M82" i="14"/>
  <c r="J83" i="14"/>
  <c r="K83" i="14"/>
  <c r="L83" i="14"/>
  <c r="P83" i="14"/>
  <c r="M83" i="14"/>
  <c r="J84" i="14"/>
  <c r="K84" i="14"/>
  <c r="L84" i="14"/>
  <c r="P84" i="14"/>
  <c r="M84" i="14"/>
  <c r="J85" i="14"/>
  <c r="K85" i="14"/>
  <c r="L85" i="14"/>
  <c r="P85" i="14"/>
  <c r="M85" i="14"/>
  <c r="J86" i="14"/>
  <c r="K86" i="14"/>
  <c r="L86" i="14"/>
  <c r="P86" i="14"/>
  <c r="M86" i="14"/>
  <c r="J87" i="14"/>
  <c r="K87" i="14"/>
  <c r="L87" i="14"/>
  <c r="P87" i="14"/>
  <c r="M87" i="14"/>
  <c r="J88" i="14"/>
  <c r="K88" i="14"/>
  <c r="L88" i="14"/>
  <c r="P88" i="14"/>
  <c r="M88" i="14"/>
  <c r="J89" i="14"/>
  <c r="K89" i="14"/>
  <c r="L89" i="14"/>
  <c r="P89" i="14"/>
  <c r="M89" i="14"/>
  <c r="J90" i="14"/>
  <c r="K90" i="14"/>
  <c r="L90" i="14"/>
  <c r="P90" i="14"/>
  <c r="M90" i="14"/>
  <c r="J91" i="14"/>
  <c r="K91" i="14"/>
  <c r="L91" i="14"/>
  <c r="P91" i="14"/>
  <c r="M91" i="14"/>
  <c r="J92" i="14"/>
  <c r="K92" i="14"/>
  <c r="L92" i="14"/>
  <c r="P92" i="14"/>
  <c r="M92" i="14"/>
  <c r="J93" i="14"/>
  <c r="K93" i="14"/>
  <c r="L93" i="14"/>
  <c r="P93" i="14"/>
  <c r="M93" i="14"/>
  <c r="J94" i="14"/>
  <c r="K94" i="14"/>
  <c r="L94" i="14"/>
  <c r="P94" i="14"/>
  <c r="M94" i="14"/>
  <c r="J95" i="14"/>
  <c r="K95" i="14"/>
  <c r="L95" i="14"/>
  <c r="P95" i="14"/>
  <c r="M95" i="14"/>
  <c r="J96" i="14"/>
  <c r="K96" i="14"/>
  <c r="L96" i="14"/>
  <c r="P96" i="14"/>
  <c r="M96" i="14"/>
  <c r="J97" i="14"/>
  <c r="K97" i="14"/>
  <c r="L97" i="14"/>
  <c r="P97" i="14"/>
  <c r="M97" i="14"/>
  <c r="J98" i="14"/>
  <c r="K98" i="14"/>
  <c r="L98" i="14"/>
  <c r="P98" i="14"/>
  <c r="M98" i="14"/>
  <c r="J99" i="14"/>
  <c r="K99" i="14"/>
  <c r="L99" i="14"/>
  <c r="P99" i="14"/>
  <c r="M99" i="14"/>
  <c r="J100" i="14"/>
  <c r="K100" i="14"/>
  <c r="L100" i="14"/>
  <c r="P100" i="14"/>
  <c r="M100" i="14"/>
  <c r="J101" i="14"/>
  <c r="K101" i="14"/>
  <c r="L101" i="14"/>
  <c r="P101" i="14"/>
  <c r="M101" i="14"/>
  <c r="J102" i="14"/>
  <c r="K102" i="14"/>
  <c r="L102" i="14"/>
  <c r="P102" i="14"/>
  <c r="M102" i="14"/>
  <c r="J103" i="14"/>
  <c r="K103" i="14"/>
  <c r="L103" i="14"/>
  <c r="P103" i="14"/>
  <c r="M103" i="14"/>
  <c r="J104" i="14"/>
  <c r="K104" i="14"/>
  <c r="L104" i="14"/>
  <c r="P104" i="14"/>
  <c r="M104" i="14"/>
  <c r="J105" i="14"/>
  <c r="K105" i="14"/>
  <c r="L105" i="14"/>
  <c r="P105" i="14"/>
  <c r="M105" i="14"/>
  <c r="J106" i="14"/>
  <c r="K106" i="14"/>
  <c r="L106" i="14"/>
  <c r="P106" i="14"/>
  <c r="M106" i="14"/>
  <c r="J107" i="14"/>
  <c r="K107" i="14"/>
  <c r="L107" i="14"/>
  <c r="P107" i="14"/>
  <c r="M107" i="14"/>
  <c r="J108" i="14"/>
  <c r="K108" i="14"/>
  <c r="L108" i="14"/>
  <c r="P108" i="14"/>
  <c r="M108" i="14"/>
  <c r="J109" i="14"/>
  <c r="K109" i="14"/>
  <c r="L109" i="14"/>
  <c r="P109" i="14"/>
  <c r="M109" i="14"/>
  <c r="J110" i="14"/>
  <c r="K110" i="14"/>
  <c r="L110" i="14"/>
  <c r="P110" i="14"/>
  <c r="M110" i="14"/>
  <c r="J111" i="14"/>
  <c r="K111" i="14"/>
  <c r="L111" i="14"/>
  <c r="P111" i="14"/>
  <c r="M111" i="14"/>
  <c r="J112" i="14"/>
  <c r="K112" i="14"/>
  <c r="L112" i="14"/>
  <c r="P112" i="14"/>
  <c r="M112" i="14"/>
  <c r="J113" i="14"/>
  <c r="K113" i="14"/>
  <c r="L113" i="14"/>
  <c r="P113" i="14"/>
  <c r="M113" i="14"/>
  <c r="J114" i="14"/>
  <c r="K114" i="14"/>
  <c r="L114" i="14"/>
  <c r="P114" i="14"/>
  <c r="M114" i="14"/>
  <c r="J115" i="14"/>
  <c r="K115" i="14"/>
  <c r="L115" i="14"/>
  <c r="P115" i="14"/>
  <c r="M115" i="14"/>
  <c r="J116" i="14"/>
  <c r="K116" i="14"/>
  <c r="L116" i="14"/>
  <c r="M116" i="14"/>
  <c r="P116" i="14"/>
  <c r="J117" i="14"/>
  <c r="K117" i="14"/>
  <c r="L117" i="14"/>
  <c r="P117" i="14"/>
  <c r="M117" i="14"/>
  <c r="J118" i="14"/>
  <c r="K118" i="14"/>
  <c r="L118" i="14"/>
  <c r="P118" i="14"/>
  <c r="M118" i="14"/>
  <c r="J119" i="14"/>
  <c r="K119" i="14"/>
  <c r="L119" i="14"/>
  <c r="P119" i="14"/>
  <c r="M119" i="14"/>
  <c r="J120" i="14"/>
  <c r="K120" i="14"/>
  <c r="L120" i="14"/>
  <c r="P120" i="14"/>
  <c r="M120" i="14"/>
  <c r="J121" i="14"/>
  <c r="K121" i="14"/>
  <c r="L121" i="14"/>
  <c r="P121" i="14"/>
  <c r="M121" i="14"/>
  <c r="J122" i="14"/>
  <c r="K122" i="14"/>
  <c r="L122" i="14"/>
  <c r="P122" i="14"/>
  <c r="M122" i="14"/>
  <c r="J123" i="14"/>
  <c r="K123" i="14"/>
  <c r="L123" i="14"/>
  <c r="P123" i="14"/>
  <c r="M123" i="14"/>
  <c r="J124" i="14"/>
  <c r="K124" i="14"/>
  <c r="L124" i="14"/>
  <c r="M124" i="14"/>
  <c r="P124" i="14"/>
  <c r="J125" i="14"/>
  <c r="K125" i="14"/>
  <c r="L125" i="14"/>
  <c r="P125" i="14"/>
  <c r="M125" i="14"/>
  <c r="J126" i="14"/>
  <c r="K126" i="14"/>
  <c r="L126" i="14"/>
  <c r="P126" i="14"/>
  <c r="M126" i="14"/>
  <c r="J127" i="14"/>
  <c r="K127" i="14"/>
  <c r="L127" i="14"/>
  <c r="P127" i="14"/>
  <c r="M127" i="14"/>
  <c r="J128" i="14"/>
  <c r="K128" i="14"/>
  <c r="L128" i="14"/>
  <c r="P128" i="14"/>
  <c r="M128" i="14"/>
  <c r="J129" i="14"/>
  <c r="K129" i="14"/>
  <c r="L129" i="14"/>
  <c r="P129" i="14"/>
  <c r="M129" i="14"/>
  <c r="J130" i="14"/>
  <c r="K130" i="14"/>
  <c r="L130" i="14"/>
  <c r="P130" i="14"/>
  <c r="M130" i="14"/>
  <c r="J131" i="14"/>
  <c r="K131" i="14"/>
  <c r="L131" i="14"/>
  <c r="P131" i="14"/>
  <c r="M131" i="14"/>
  <c r="J132" i="14"/>
  <c r="K132" i="14"/>
  <c r="L132" i="14"/>
  <c r="M132" i="14"/>
  <c r="P132" i="14"/>
  <c r="J133" i="14"/>
  <c r="K133" i="14"/>
  <c r="L133" i="14"/>
  <c r="P133" i="14"/>
  <c r="M133" i="14"/>
  <c r="J134" i="14"/>
  <c r="K134" i="14"/>
  <c r="L134" i="14"/>
  <c r="P134" i="14"/>
  <c r="M134" i="14"/>
  <c r="J135" i="14"/>
  <c r="K135" i="14"/>
  <c r="L135" i="14"/>
  <c r="P135" i="14"/>
  <c r="M135" i="14"/>
  <c r="J136" i="14"/>
  <c r="K136" i="14"/>
  <c r="L136" i="14"/>
  <c r="P136" i="14"/>
  <c r="M136" i="14"/>
  <c r="J137" i="14"/>
  <c r="K137" i="14"/>
  <c r="L137" i="14"/>
  <c r="P137" i="14"/>
  <c r="M137" i="14"/>
  <c r="J138" i="14"/>
  <c r="K138" i="14"/>
  <c r="L138" i="14"/>
  <c r="P138" i="14"/>
  <c r="M138" i="14"/>
  <c r="J139" i="14"/>
  <c r="K139" i="14"/>
  <c r="L139" i="14"/>
  <c r="P139" i="14"/>
  <c r="M139" i="14"/>
  <c r="J140" i="14"/>
  <c r="K140" i="14"/>
  <c r="L140" i="14"/>
  <c r="M140" i="14"/>
  <c r="P140" i="14"/>
  <c r="J141" i="14"/>
  <c r="K141" i="14"/>
  <c r="L141" i="14"/>
  <c r="P141" i="14"/>
  <c r="M141" i="14"/>
  <c r="J142" i="14"/>
  <c r="K142" i="14"/>
  <c r="L142" i="14"/>
  <c r="P142" i="14"/>
  <c r="M142" i="14"/>
  <c r="J143" i="14"/>
  <c r="K143" i="14"/>
  <c r="L143" i="14"/>
  <c r="P143" i="14"/>
  <c r="M143" i="14"/>
  <c r="J144" i="14"/>
  <c r="K144" i="14"/>
  <c r="L144" i="14"/>
  <c r="P144" i="14"/>
  <c r="M144" i="14"/>
  <c r="J145" i="14"/>
  <c r="K145" i="14"/>
  <c r="L145" i="14"/>
  <c r="P145" i="14"/>
  <c r="M145" i="14"/>
  <c r="J146" i="14"/>
  <c r="K146" i="14"/>
  <c r="L146" i="14"/>
  <c r="P146" i="14"/>
  <c r="M146" i="14"/>
  <c r="J147" i="14"/>
  <c r="K147" i="14"/>
  <c r="L147" i="14"/>
  <c r="P147" i="14"/>
  <c r="M147" i="14"/>
  <c r="J148" i="14"/>
  <c r="K148" i="14"/>
  <c r="L148" i="14"/>
  <c r="M148" i="14"/>
  <c r="P148" i="14"/>
  <c r="J149" i="14"/>
  <c r="K149" i="14"/>
  <c r="L149" i="14"/>
  <c r="P149" i="14"/>
  <c r="M149" i="14"/>
  <c r="J150" i="14"/>
  <c r="K150" i="14"/>
  <c r="L150" i="14"/>
  <c r="P150" i="14"/>
  <c r="M150" i="14"/>
  <c r="J151" i="14"/>
  <c r="K151" i="14"/>
  <c r="L151" i="14"/>
  <c r="P151" i="14"/>
  <c r="M151" i="14"/>
  <c r="J152" i="14"/>
  <c r="K152" i="14"/>
  <c r="L152" i="14"/>
  <c r="P152" i="14"/>
  <c r="M152" i="14"/>
  <c r="J153" i="14"/>
  <c r="K153" i="14"/>
  <c r="L153" i="14"/>
  <c r="P153" i="14"/>
  <c r="M153" i="14"/>
  <c r="J154" i="14"/>
  <c r="K154" i="14"/>
  <c r="L154" i="14"/>
  <c r="P154" i="14"/>
  <c r="M154" i="14"/>
  <c r="J155" i="14"/>
  <c r="K155" i="14"/>
  <c r="L155" i="14"/>
  <c r="P155" i="14"/>
  <c r="M155" i="14"/>
  <c r="J156" i="14"/>
  <c r="K156" i="14"/>
  <c r="L156" i="14"/>
  <c r="M156" i="14"/>
  <c r="P156" i="14"/>
  <c r="D30" i="31"/>
  <c r="B25" i="31"/>
  <c r="B25" i="53"/>
  <c r="H24" i="9"/>
  <c r="D18" i="15"/>
  <c r="B25" i="8"/>
  <c r="B29" i="7"/>
  <c r="H22" i="7"/>
  <c r="F18" i="4"/>
  <c r="E41" i="7"/>
  <c r="E40" i="7"/>
  <c r="U15" i="21"/>
  <c r="U15" i="10"/>
  <c r="U15" i="32"/>
  <c r="U15" i="43"/>
  <c r="U11" i="43"/>
  <c r="U11" i="32"/>
  <c r="U11" i="10"/>
  <c r="U11" i="21"/>
  <c r="AD1" i="10"/>
  <c r="AH1" i="10"/>
  <c r="AE1" i="10"/>
  <c r="AF1" i="10"/>
  <c r="AG1" i="10"/>
  <c r="AB1" i="10"/>
  <c r="K6" i="10"/>
  <c r="M6" i="10"/>
  <c r="F6" i="10"/>
  <c r="O6" i="10"/>
  <c r="U14" i="32"/>
  <c r="U14" i="21"/>
  <c r="U10" i="10"/>
  <c r="U10" i="43"/>
  <c r="U14" i="43"/>
  <c r="U12" i="43"/>
  <c r="O6" i="43"/>
  <c r="AF1" i="43"/>
  <c r="U12" i="32"/>
  <c r="U10" i="32"/>
  <c r="U14" i="10"/>
  <c r="U8" i="10"/>
  <c r="D18" i="27"/>
  <c r="U13" i="10"/>
  <c r="U13" i="43"/>
  <c r="U9" i="32"/>
  <c r="U9" i="21"/>
  <c r="U9" i="43"/>
  <c r="U13" i="32"/>
  <c r="U9" i="10"/>
  <c r="U12" i="21"/>
  <c r="U12" i="10"/>
  <c r="U8" i="43"/>
  <c r="U8" i="32"/>
  <c r="AC1" i="43"/>
  <c r="AG1" i="43"/>
  <c r="AD1" i="43"/>
  <c r="AH1" i="43"/>
  <c r="F6" i="43"/>
  <c r="K6" i="43"/>
  <c r="AB1" i="43"/>
  <c r="F55" i="10"/>
  <c r="F56" i="10"/>
  <c r="F30" i="53"/>
  <c r="B32" i="53"/>
  <c r="B28" i="53"/>
  <c r="J24" i="53"/>
  <c r="F24" i="53"/>
  <c r="B26" i="53"/>
  <c r="J30" i="31"/>
  <c r="B34" i="31"/>
  <c r="F30" i="31"/>
  <c r="B32" i="31"/>
  <c r="J24" i="31"/>
  <c r="B28" i="31"/>
  <c r="AC1" i="53"/>
  <c r="AG1" i="53"/>
  <c r="AK1" i="53"/>
  <c r="AE1" i="53"/>
  <c r="AJ1" i="53"/>
  <c r="AF1" i="53"/>
  <c r="AF1" i="21"/>
  <c r="AB1" i="21"/>
  <c r="AD1" i="53"/>
  <c r="E47" i="20"/>
  <c r="AC1" i="9"/>
  <c r="AG1" i="9"/>
  <c r="AK1" i="9"/>
  <c r="AD1" i="9"/>
  <c r="AI1" i="9"/>
  <c r="AF1" i="9"/>
  <c r="AC1" i="28"/>
  <c r="AG1" i="28"/>
  <c r="AK1" i="28"/>
  <c r="AD1" i="28"/>
  <c r="AH1" i="28"/>
  <c r="AB1" i="28"/>
  <c r="AJ1" i="28"/>
  <c r="AE1" i="28"/>
  <c r="AF1" i="28"/>
  <c r="AF1" i="32"/>
  <c r="AI1" i="53"/>
  <c r="AB1" i="53"/>
  <c r="E46" i="31"/>
  <c r="H24" i="31"/>
  <c r="D30" i="20"/>
  <c r="B31" i="20"/>
  <c r="D24" i="20"/>
  <c r="B25" i="20"/>
  <c r="E47" i="9"/>
  <c r="E46" i="9"/>
  <c r="AE1" i="9"/>
  <c r="AB1" i="20"/>
  <c r="AF1" i="20"/>
  <c r="AJ1" i="20"/>
  <c r="AH1" i="20"/>
  <c r="AC1" i="20"/>
  <c r="F30" i="9"/>
  <c r="B32" i="9"/>
  <c r="F24" i="9"/>
  <c r="B26" i="9"/>
  <c r="F27" i="8"/>
  <c r="B29" i="8"/>
  <c r="AC1" i="4"/>
  <c r="AG1" i="4"/>
  <c r="AK1" i="4"/>
  <c r="AD1" i="4"/>
  <c r="AH1" i="4"/>
  <c r="AI1" i="4"/>
  <c r="AB1" i="4"/>
  <c r="AJ1" i="4"/>
  <c r="AI1" i="31"/>
  <c r="F18" i="16"/>
  <c r="B20" i="16"/>
  <c r="D18" i="5"/>
  <c r="B19" i="5"/>
  <c r="B21" i="15"/>
  <c r="H18" i="15"/>
  <c r="AB1" i="8"/>
  <c r="AF1" i="8"/>
  <c r="AJ1" i="8"/>
  <c r="AH1" i="8"/>
  <c r="AC1" i="8"/>
  <c r="B23" i="7"/>
  <c r="D22" i="7"/>
  <c r="AC1" i="16"/>
  <c r="AG1" i="16"/>
  <c r="AK1" i="16"/>
  <c r="AD1" i="16"/>
  <c r="AH1" i="16"/>
  <c r="AF1" i="16"/>
  <c r="AJ1" i="7"/>
  <c r="AF1" i="7"/>
  <c r="AB1" i="7"/>
  <c r="AJ1" i="27"/>
  <c r="AF1" i="27"/>
  <c r="AB1" i="27"/>
  <c r="AJ1" i="5"/>
  <c r="AF1" i="5"/>
  <c r="AB1" i="5"/>
  <c r="AJ1" i="15"/>
  <c r="AF1" i="15"/>
  <c r="AB1" i="15"/>
  <c r="AI1" i="7"/>
  <c r="AI1" i="27"/>
  <c r="AI1" i="5"/>
  <c r="AI1" i="15"/>
  <c r="B22" i="28"/>
  <c r="H18" i="27"/>
  <c r="B26" i="31"/>
  <c r="B33" i="31"/>
  <c r="B23" i="28"/>
  <c r="B21" i="28"/>
  <c r="L18" i="60"/>
  <c r="F24" i="61"/>
  <c r="D18" i="59"/>
  <c r="F18" i="60"/>
  <c r="AC1" i="61"/>
  <c r="AG1" i="61"/>
  <c r="AK1" i="61"/>
  <c r="H24" i="61"/>
  <c r="H30" i="61"/>
  <c r="AC1" i="62"/>
  <c r="AG1" i="62"/>
  <c r="AK1" i="62"/>
  <c r="AC1" i="64"/>
  <c r="AG1" i="64"/>
  <c r="AK1" i="64"/>
  <c r="F56" i="43"/>
  <c r="F18" i="59"/>
  <c r="AD1" i="61"/>
  <c r="J30" i="61"/>
  <c r="AD1" i="62"/>
  <c r="AB1" i="63"/>
  <c r="AF1" i="63"/>
  <c r="AD1" i="64"/>
  <c r="H18" i="59"/>
  <c r="E47" i="53"/>
  <c r="AG1" i="32"/>
  <c r="M6" i="32"/>
  <c r="O6" i="32"/>
  <c r="F6" i="32"/>
  <c r="AH1" i="21"/>
  <c r="AE1" i="21"/>
  <c r="AC1" i="21"/>
  <c r="AD1" i="21"/>
  <c r="AH1" i="5"/>
  <c r="AD1" i="8"/>
  <c r="AK1" i="8"/>
  <c r="AE1" i="8"/>
  <c r="AG1" i="8"/>
  <c r="H27" i="7"/>
  <c r="B30" i="7"/>
  <c r="B19" i="28"/>
  <c r="D18" i="28"/>
  <c r="B19" i="4"/>
  <c r="D18" i="4"/>
  <c r="K6" i="32"/>
  <c r="AE1" i="32"/>
  <c r="E42" i="8"/>
  <c r="E43" i="8"/>
  <c r="B28" i="8"/>
  <c r="D27" i="8"/>
  <c r="AC1" i="7"/>
  <c r="AK1" i="7"/>
  <c r="AE1" i="7"/>
  <c r="AD1" i="7"/>
  <c r="AG1" i="7"/>
  <c r="AD1" i="32"/>
  <c r="AG1" i="31"/>
  <c r="AB1" i="31"/>
  <c r="AI1" i="20"/>
  <c r="AJ1" i="9"/>
  <c r="AH1" i="27"/>
  <c r="AE1" i="16"/>
  <c r="AD1" i="5"/>
  <c r="AD1" i="15"/>
  <c r="AF1" i="4"/>
  <c r="AB1" i="32"/>
  <c r="AH1" i="32"/>
  <c r="AC1" i="32"/>
  <c r="AE1" i="31"/>
  <c r="AK1" i="31"/>
  <c r="AF1" i="31"/>
  <c r="AH1" i="9"/>
  <c r="J18" i="27"/>
  <c r="AE1" i="5"/>
  <c r="AK1" i="5"/>
  <c r="AC1" i="5"/>
  <c r="AE1" i="15"/>
  <c r="AK1" i="15"/>
  <c r="AC1" i="15"/>
  <c r="AJ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7BA72B0-7E14-49FD-A394-BAD213C67CD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784F4F0-765E-4D7A-BF01-E3B9FF6E72AE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C2C19F5-4813-4A36-9A41-F49886A200EE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F881A668-33D6-4EAD-B8C3-A287F6146EF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28286EB-538B-4C12-8B4E-512E98839D6D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96A856D-82E8-43EB-86CA-F08B74D6B42D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7DD87971-E34B-4877-B84E-8E2BD724AA5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B2513A5-0393-40CC-A9F8-85B4B0532C36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88CBD5BE-2956-4A32-8A30-9512438A160D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51C48B7-8B18-4779-AE0F-DDE29421306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8878C4A7-D3F9-40A6-B9EC-8E325EEE2C4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4DD9C8EA-DC29-4A95-997A-DDE44E7BAF8F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<sst xmlns="http://schemas.openxmlformats.org/spreadsheetml/2006/main" count="2433" uniqueCount="430">
  <si>
    <t>Magyar verseny táblakészítő</t>
  </si>
  <si>
    <t>Ezt az oldalt soha ne töröld le !!!</t>
  </si>
  <si>
    <t>Töltsd ki a zöld mezőket!</t>
  </si>
  <si>
    <t>A verseny neve:</t>
  </si>
  <si>
    <t>Diákolimpia 2026</t>
  </si>
  <si>
    <t>Versenyszám 1</t>
  </si>
  <si>
    <t>Versenyszám 2</t>
  </si>
  <si>
    <t>Versenyszám 3</t>
  </si>
  <si>
    <t>Versenyszám 4</t>
  </si>
  <si>
    <t>Versenyszám 5</t>
  </si>
  <si>
    <t>Lány 2 kcs. A</t>
  </si>
  <si>
    <t>Lány 2 kcs. B</t>
  </si>
  <si>
    <t>Fiú 2 kcs. A</t>
  </si>
  <si>
    <t>Fiú 2 kcs. B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</si>
  <si>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</si>
  <si>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</si>
  <si>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</si>
  <si>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</si>
  <si>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</si>
  <si>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</si>
  <si>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</si>
  <si>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</si>
  <si>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</si>
  <si>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</si>
  <si>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</si>
  <si>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</si>
  <si>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</si>
  <si>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</si>
  <si>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</si>
  <si>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</si>
  <si>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</si>
  <si>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</si>
  <si>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</si>
  <si>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</si>
  <si>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Kategória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</si>
  <si>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</si>
  <si>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</si>
  <si>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</si>
  <si>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</si>
  <si>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</si>
  <si>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</si>
  <si>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</si>
  <si>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</si>
  <si>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</si>
  <si>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</si>
  <si>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</si>
  <si>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</si>
  <si>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</si>
  <si>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</si>
  <si>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</si>
  <si>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Kovács</t>
  </si>
  <si>
    <t>Léna</t>
  </si>
  <si>
    <t>Petőfi Sándor Katolikus Általános Iskola és Óvoda</t>
  </si>
  <si>
    <t>Szilvási</t>
  </si>
  <si>
    <t>Emili</t>
  </si>
  <si>
    <t>Kecskeméti Vásárhelyi Pál Általános Iskola és Alapfokú Művészeti Iskola</t>
  </si>
  <si>
    <t>Takács</t>
  </si>
  <si>
    <t>Zara</t>
  </si>
  <si>
    <t>Cserepka János Magyar-Angol Két Tanítási Nyelvű Baptista Sportiskola, Általános Iskola és Gimnázium Pécs</t>
  </si>
  <si>
    <t xml:space="preserve">Bagdi </t>
  </si>
  <si>
    <t>Sára</t>
  </si>
  <si>
    <t>Gyulai Implom József Általános Iskola</t>
  </si>
  <si>
    <t xml:space="preserve">Grósz </t>
  </si>
  <si>
    <t>Lili</t>
  </si>
  <si>
    <t>Jankay Tibor Két Tanítási Nyelvű Általános Iskola</t>
  </si>
  <si>
    <t xml:space="preserve">Juhász </t>
  </si>
  <si>
    <t>Betta</t>
  </si>
  <si>
    <t>Budapest XVI. Kerületi Herman Ottó Általános Iskola</t>
  </si>
  <si>
    <t xml:space="preserve">Lehoczky </t>
  </si>
  <si>
    <t>Júlia</t>
  </si>
  <si>
    <t>Áldás Utcai Általános Iskola</t>
  </si>
  <si>
    <t>Hajnáczki</t>
  </si>
  <si>
    <t>Izabella</t>
  </si>
  <si>
    <t>Comenius Ált. Isk. Szfvár</t>
  </si>
  <si>
    <t xml:space="preserve">Kiss </t>
  </si>
  <si>
    <t>Péterfy Sándor Evangélikus Gimnázium, Általános Iskola, Óvoda, Alapfokú Művészeti Iskola és Kollégium</t>
  </si>
  <si>
    <t xml:space="preserve">Városi </t>
  </si>
  <si>
    <t>Boglárka</t>
  </si>
  <si>
    <t>Deák Téri Általános Iskola</t>
  </si>
  <si>
    <t xml:space="preserve">Nánási </t>
  </si>
  <si>
    <t>Mirtill</t>
  </si>
  <si>
    <t>Debreceni Árpád Vezér Általános Iskola</t>
  </si>
  <si>
    <t xml:space="preserve">Földi </t>
  </si>
  <si>
    <t>Ajsa</t>
  </si>
  <si>
    <t>Kőkúti Általános Iskola</t>
  </si>
  <si>
    <t xml:space="preserve">Mátyás 		</t>
  </si>
  <si>
    <t>Zsófi</t>
  </si>
  <si>
    <t>Nagykovácsi Általános Iskola</t>
  </si>
  <si>
    <t xml:space="preserve">Kovács 		</t>
  </si>
  <si>
    <t>Dunakeszi Kőrösi Csoma Sándor Ált. Isk.</t>
  </si>
  <si>
    <t xml:space="preserve">Deutsch-Szalai </t>
  </si>
  <si>
    <t>Mira</t>
  </si>
  <si>
    <t>Gothard Jenő Általános Iskola</t>
  </si>
  <si>
    <t xml:space="preserve">Vida-Weisz </t>
  </si>
  <si>
    <t>Boróka</t>
  </si>
  <si>
    <t>Kőszegi Béri Balog Ádám Általános Iskola</t>
  </si>
  <si>
    <t xml:space="preserve">Szőke </t>
  </si>
  <si>
    <t>Szofi</t>
  </si>
  <si>
    <t>Balatonfüredi Radnóti Miklós Általános Iskola</t>
  </si>
  <si>
    <t>Heffenträger</t>
  </si>
  <si>
    <t>Dorottya</t>
  </si>
  <si>
    <t>Zalalövői Általános Iskola</t>
  </si>
  <si>
    <t>Vörös</t>
  </si>
  <si>
    <t>Panna</t>
  </si>
  <si>
    <t>Zalaegerszegi Petőfi Sándor Magyar-Angol Két Tanítási Nyelvű Általános Iskola</t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</si>
  <si>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</si>
  <si>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</si>
  <si>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</si>
  <si>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</si>
  <si>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</si>
  <si>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</si>
  <si>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</si>
  <si>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</si>
  <si>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</si>
  <si>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</si>
  <si>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</si>
  <si>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</si>
  <si>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</si>
  <si>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</si>
  <si>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</si>
  <si>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</si>
  <si>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</si>
  <si>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</si>
  <si>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</si>
  <si>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</si>
  <si>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</si>
  <si>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</si>
  <si>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</si>
  <si>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</si>
  <si>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</si>
  <si>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</si>
  <si>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</si>
  <si>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</si>
  <si>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</si>
  <si>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</si>
  <si>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</si>
  <si>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</si>
  <si>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</si>
  <si>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</si>
  <si>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</si>
  <si>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</si>
  <si>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</si>
  <si>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</si>
  <si>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</si>
  <si>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</si>
  <si>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</si>
  <si>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</si>
  <si>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</si>
  <si>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</si>
  <si>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A -D</t>
  </si>
  <si>
    <t>D - B</t>
  </si>
  <si>
    <t>C - D</t>
  </si>
  <si>
    <t>D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</si>
  <si>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</si>
  <si>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</si>
  <si>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</si>
  <si>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</si>
  <si>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</si>
  <si>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</si>
  <si>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</si>
  <si>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</si>
  <si>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E - F</t>
  </si>
  <si>
    <t>F - D</t>
  </si>
  <si>
    <t>F</t>
  </si>
  <si>
    <t>Döntő</t>
  </si>
  <si>
    <t>vs.</t>
  </si>
  <si>
    <t>3. hely</t>
  </si>
  <si>
    <t>5. hely</t>
  </si>
  <si>
    <t>D - G</t>
  </si>
  <si>
    <t>G - E</t>
  </si>
  <si>
    <t>F - E</t>
  </si>
  <si>
    <t>G</t>
  </si>
  <si>
    <t>F - G</t>
  </si>
  <si>
    <t>E - H</t>
  </si>
  <si>
    <t>H - F</t>
  </si>
  <si>
    <t>G - H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</si>
  <si>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</si>
  <si>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</si>
  <si>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</si>
  <si>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</si>
  <si>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</si>
  <si>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</si>
  <si>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</si>
  <si>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</si>
  <si>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 xml:space="preserve">Bartus </t>
  </si>
  <si>
    <t>Olívia</t>
  </si>
  <si>
    <t xml:space="preserve">Bokor </t>
  </si>
  <si>
    <t>Szonja</t>
  </si>
  <si>
    <t>Szent Imre Katolikus Óvoda és Általános Iskola</t>
  </si>
  <si>
    <t>Kottász</t>
  </si>
  <si>
    <t>Dalma</t>
  </si>
  <si>
    <t>Pécsi Tudományegyetem Gyakorló Általános Iskola, Gimnázium és Óvoda</t>
  </si>
  <si>
    <t>Duga</t>
  </si>
  <si>
    <t>Milla Mici</t>
  </si>
  <si>
    <t>Koch Valéria Gimnázium, Általános Iskola, Óvoda és Kollégium Pécs</t>
  </si>
  <si>
    <t>Magasi</t>
  </si>
  <si>
    <t xml:space="preserve">Lilla </t>
  </si>
  <si>
    <t>Mezőberényi Petőfi Sándor Evangélikus  Gimnázium, Kollégium és Általános Iskola</t>
  </si>
  <si>
    <t xml:space="preserve">Nagy </t>
  </si>
  <si>
    <t>Maja Emma</t>
  </si>
  <si>
    <t>Magvető Református  Magyar - Angol Két Tanítási Nyelvű Általános Iskola és Óvoda</t>
  </si>
  <si>
    <t xml:space="preserve">Markó </t>
  </si>
  <si>
    <t>Dorka</t>
  </si>
  <si>
    <t>Miskolci Könyves Kálmán Általános Iskola és Alapfokú Művészeti Iskola</t>
  </si>
  <si>
    <t>Szakál</t>
  </si>
  <si>
    <t>Júlia Sára</t>
  </si>
  <si>
    <t>Irinyi János Református Oktatási Központ - Óvoda, Általános Iskola, Technikum, Szakgimnázium és Diákotthon</t>
  </si>
  <si>
    <t xml:space="preserve">Császár </t>
  </si>
  <si>
    <t>Karolina Dóra</t>
  </si>
  <si>
    <t>Pannonhalmi Főapátság Máriaremete-Hidegkúti Ökumenikus Általános Iskolája</t>
  </si>
  <si>
    <t xml:space="preserve">Bajzát </t>
  </si>
  <si>
    <t>Olívia Sára</t>
  </si>
  <si>
    <t>Budapest XVI. Kerületi Kölcsey Ferenc Általános Iskola</t>
  </si>
  <si>
    <t>Mozsár</t>
  </si>
  <si>
    <t>Maja</t>
  </si>
  <si>
    <t>Teleki B. Gimn. Szfvár</t>
  </si>
  <si>
    <t>Buda</t>
  </si>
  <si>
    <t>Kodály Z. Ált Isk. Szfvár</t>
  </si>
  <si>
    <t xml:space="preserve">Mosolygó </t>
  </si>
  <si>
    <t>Janka Olívia</t>
  </si>
  <si>
    <t>Zsirai Általános Iskola</t>
  </si>
  <si>
    <t xml:space="preserve">Horváth </t>
  </si>
  <si>
    <t>Izabell</t>
  </si>
  <si>
    <t>Soproni Német Nemzetiségi Általános Iskola</t>
  </si>
  <si>
    <t xml:space="preserve">Kobra </t>
  </si>
  <si>
    <t>Zsófia</t>
  </si>
  <si>
    <t>Berettyóújfalui József Attila Általános Iskola</t>
  </si>
  <si>
    <t xml:space="preserve">Bojtor </t>
  </si>
  <si>
    <t xml:space="preserve">Gyenge </t>
  </si>
  <si>
    <t>Amira</t>
  </si>
  <si>
    <t>Eszterházy Károly Katolikus Egyetem Gyakorló Általános Iskola, Gimnázium, Alapfokú Művészeti Iskola és Technikum</t>
  </si>
  <si>
    <t xml:space="preserve">Hovanecz </t>
  </si>
  <si>
    <t>Hanna Nóra</t>
  </si>
  <si>
    <t>Gyöngyössolymosi Nagy Gyula Katolikus Általános Iskola és Alapfokú Művészeti Iskola</t>
  </si>
  <si>
    <t>Szőke</t>
  </si>
  <si>
    <t>Emma</t>
  </si>
  <si>
    <t>Jászberényi Nagyboldogasszony Katolikus Óvoda, Kéttannyelvű Általános Iskola és Gimnázium</t>
  </si>
  <si>
    <t>Holczer</t>
  </si>
  <si>
    <t>Hanna</t>
  </si>
  <si>
    <t xml:space="preserve">Schattinger </t>
  </si>
  <si>
    <t>Zoé</t>
  </si>
  <si>
    <t>Oroszlányi Hunyadi Mátyás Általános Iskola</t>
  </si>
  <si>
    <t xml:space="preserve">Könnyid-Kovács </t>
  </si>
  <si>
    <t>Judit</t>
  </si>
  <si>
    <t>B.lelle-Karádi Ált.Isk. és AMI</t>
  </si>
  <si>
    <t xml:space="preserve">Torma </t>
  </si>
  <si>
    <t>Tamara</t>
  </si>
  <si>
    <t xml:space="preserve">Geletey </t>
  </si>
  <si>
    <t>Jázmin</t>
  </si>
  <si>
    <t>Fehérgyarmati Deák Ferenc Általános Iskola, Gimnázium és Kollégium</t>
  </si>
  <si>
    <t xml:space="preserve">Tyukodi </t>
  </si>
  <si>
    <t>Janka</t>
  </si>
  <si>
    <t xml:space="preserve">Lisztmajer </t>
  </si>
  <si>
    <t>Liza</t>
  </si>
  <si>
    <t>Paksi Deák Ferenc Általános Iskola</t>
  </si>
  <si>
    <t>Rebeka</t>
  </si>
  <si>
    <t xml:space="preserve">Ruzsics </t>
  </si>
  <si>
    <t>Boldog Brenner János Általános Iskola és Gimnázium</t>
  </si>
  <si>
    <t xml:space="preserve">Séllei </t>
  </si>
  <si>
    <t>Emília</t>
  </si>
  <si>
    <t>ELTE Bolyai János Gyakorló Általános Iskola és Gimnázium</t>
  </si>
  <si>
    <t xml:space="preserve">Sarang </t>
  </si>
  <si>
    <t>Lilla</t>
  </si>
  <si>
    <t xml:space="preserve">Molnár </t>
  </si>
  <si>
    <t>Laura Viktória</t>
  </si>
  <si>
    <t xml:space="preserve">Lajos </t>
  </si>
  <si>
    <t>Emir</t>
  </si>
  <si>
    <t>Pécsi Kovács Béla Általános Iskola</t>
  </si>
  <si>
    <t xml:space="preserve">Rácz </t>
  </si>
  <si>
    <t>Levente</t>
  </si>
  <si>
    <t xml:space="preserve">Vincze </t>
  </si>
  <si>
    <t>Árpád</t>
  </si>
  <si>
    <t>Gyulai Római Katolikus Gimnázium, Általános Iskola, Óvoda és Kollégium</t>
  </si>
  <si>
    <t xml:space="preserve">Péter </t>
  </si>
  <si>
    <t>Szilárd</t>
  </si>
  <si>
    <t>Kispesti Erkel Ferenc Általános Iskola</t>
  </si>
  <si>
    <t xml:space="preserve">Bartha </t>
  </si>
  <si>
    <t>Bence Attila</t>
  </si>
  <si>
    <t>Angol Nyelvet Emelt Szinten Oktató Általános Iskola</t>
  </si>
  <si>
    <t xml:space="preserve">Mészáros </t>
  </si>
  <si>
    <t xml:space="preserve">Ferenc </t>
  </si>
  <si>
    <t>Szentesi Koszta József Ált.Isk</t>
  </si>
  <si>
    <t xml:space="preserve">Szalay </t>
  </si>
  <si>
    <t>Milán</t>
  </si>
  <si>
    <t>Nándor</t>
  </si>
  <si>
    <t>Huszár Gál Gimnázium, Általános Iskola, Alapfokú Művészeti Iskola és Óvoda</t>
  </si>
  <si>
    <t xml:space="preserve">Lente </t>
  </si>
  <si>
    <t>András Csaba</t>
  </si>
  <si>
    <t>Debreceni Egyetem Kossuth Lajos Gyakorló Gimnáziuma és Általános Iskolája</t>
  </si>
  <si>
    <t xml:space="preserve">Vaughan </t>
  </si>
  <si>
    <t>Marcel Geoffrey</t>
  </si>
  <si>
    <t xml:space="preserve">Kerecsényi </t>
  </si>
  <si>
    <t>Patrik</t>
  </si>
  <si>
    <t>Derkovits Városrészi Szent Márton Katolikus Általános Iskola</t>
  </si>
  <si>
    <t xml:space="preserve">Onyejiji </t>
  </si>
  <si>
    <t>Olivér Chisom</t>
  </si>
  <si>
    <t>Reményik Sándor Evangélikus Óvoda, Általános Iskola és Alapfokú Művészeti Iskola</t>
  </si>
  <si>
    <t xml:space="preserve">Valkai </t>
  </si>
  <si>
    <t>Attila</t>
  </si>
  <si>
    <t>Munkácsy Mihály Német Nemzetiségi Nyelvoktató Általános Iskola</t>
  </si>
  <si>
    <t>Kadosa</t>
  </si>
  <si>
    <t>Pongrácz</t>
  </si>
  <si>
    <t>Bólyi Általános Iskola és Alapfokú Művészeti Iskola</t>
  </si>
  <si>
    <t xml:space="preserve">Szebényi </t>
  </si>
  <si>
    <t>Alexander</t>
  </si>
  <si>
    <t>Csongrádi</t>
  </si>
  <si>
    <t>Csaba</t>
  </si>
  <si>
    <t>Békéscsabai Petőfi Utcai Általános Iskola</t>
  </si>
  <si>
    <t>Mizo</t>
  </si>
  <si>
    <t>Martin</t>
  </si>
  <si>
    <t>Győrfi</t>
  </si>
  <si>
    <t>Dániel</t>
  </si>
  <si>
    <t>Bukó</t>
  </si>
  <si>
    <t>Dávid</t>
  </si>
  <si>
    <t>Kazincbarcikai Pollack Mihály Általános Iskola</t>
  </si>
  <si>
    <t>Dominik Gábor</t>
  </si>
  <si>
    <t>Talento-Ház Alapítványi Óvoda, Általános Iskola és Alapfokú Művészeti Iskola</t>
  </si>
  <si>
    <t xml:space="preserve">Boldizsár </t>
  </si>
  <si>
    <t>Balázs</t>
  </si>
  <si>
    <t xml:space="preserve">Kiss   </t>
  </si>
  <si>
    <t>Vitéz</t>
  </si>
  <si>
    <t>Szegedi Gregor József Ált. Isk.</t>
  </si>
  <si>
    <t>Paszicsnyek Zsadány</t>
  </si>
  <si>
    <t>Zsolt</t>
  </si>
  <si>
    <t>Szt. László Ált. Isk Bicske</t>
  </si>
  <si>
    <t>Bethlendy</t>
  </si>
  <si>
    <t>Zolta Botond</t>
  </si>
  <si>
    <t>Teleki B. Ált. Isk. Szfvár</t>
  </si>
  <si>
    <t xml:space="preserve">Kovács </t>
  </si>
  <si>
    <t>Áron Gábor</t>
  </si>
  <si>
    <t>Szent József Katolikus Óvoda, Általános Iskola, Gimnázium és Kollégium</t>
  </si>
  <si>
    <t xml:space="preserve">Szigeti </t>
  </si>
  <si>
    <t>Péter</t>
  </si>
  <si>
    <t xml:space="preserve">Rosiczky </t>
  </si>
  <si>
    <t>Ronin</t>
  </si>
  <si>
    <t>Hatvani Szent István Sportiskolai Általános Iskola</t>
  </si>
  <si>
    <t>Fehér</t>
  </si>
  <si>
    <t xml:space="preserve"> Gyula Bendegúz</t>
  </si>
  <si>
    <t>Ábrahám</t>
  </si>
  <si>
    <t>Zoltán</t>
  </si>
  <si>
    <t>Szent István Katolikus Általános Iskola és Óvoda</t>
  </si>
  <si>
    <t>Milán Zétény</t>
  </si>
  <si>
    <t xml:space="preserve">Pilling </t>
  </si>
  <si>
    <t>Ádám</t>
  </si>
  <si>
    <t>Dorogi Magyar-Angol Két Tanítási Nyelvű és Sportiskolai Általános Iskola</t>
  </si>
  <si>
    <t xml:space="preserve">Baricza </t>
  </si>
  <si>
    <t>Hunor</t>
  </si>
  <si>
    <t xml:space="preserve">Mártha-Regős 	</t>
  </si>
  <si>
    <t>Kristóf</t>
  </si>
  <si>
    <t>Mindszenty József R.K.Óvoda és Nyelvoktató N. N. Ált.</t>
  </si>
  <si>
    <t xml:space="preserve">Horváth	</t>
  </si>
  <si>
    <t>Fáy András Református Ált. Isk. és Alapfokú M. Isk</t>
  </si>
  <si>
    <t xml:space="preserve">Szita </t>
  </si>
  <si>
    <t xml:space="preserve">Mázsa </t>
  </si>
  <si>
    <t>Zsombor</t>
  </si>
  <si>
    <t>Lórántffy Zs.Ref. Óvoda, Ált.Isk.,Gimn.és Koll. Kaposvár</t>
  </si>
  <si>
    <t>Mándi</t>
  </si>
  <si>
    <t>Márk</t>
  </si>
  <si>
    <t>Nyíregyházi Egyetem Eötvös József Gyakorló Általános Iskola és Gimnázium</t>
  </si>
  <si>
    <t>Rádi-Aszódy</t>
  </si>
  <si>
    <t>Szekszárdi Babits Mihály Általános Iskola</t>
  </si>
  <si>
    <t xml:space="preserve">Baka </t>
  </si>
  <si>
    <t>Ákos</t>
  </si>
  <si>
    <t>Paksi Balogh Antal Katolikus Óvoda, Általános Iskola és Gimnázium</t>
  </si>
  <si>
    <t xml:space="preserve">Aszódi </t>
  </si>
  <si>
    <t xml:space="preserve">Imre </t>
  </si>
  <si>
    <t>Kende</t>
  </si>
  <si>
    <t>Márton</t>
  </si>
  <si>
    <t>Bencés Apátság Illyés Gyula Általános és Alapfokú Művészeti Iskolája</t>
  </si>
  <si>
    <t>Timár</t>
  </si>
  <si>
    <t>Miklós</t>
  </si>
  <si>
    <t>Becsehelyi Schmidt Egon Általános Iskola</t>
  </si>
  <si>
    <t>Baa</t>
  </si>
  <si>
    <t>Kőrösi Csoma Sándor-Péterfy Sándor Általános Iskola</t>
  </si>
  <si>
    <t>SZŐKE</t>
  </si>
  <si>
    <t>Zalaegerszegi Petőfi Sándor</t>
  </si>
  <si>
    <t xml:space="preserve">VÖRÖS </t>
  </si>
  <si>
    <t>Zalalövői Ált.Isk.</t>
  </si>
  <si>
    <t>HEFFENTRÁGER</t>
  </si>
  <si>
    <t>MOLNÁR</t>
  </si>
  <si>
    <t>NAGY</t>
  </si>
  <si>
    <t>GELETEI</t>
  </si>
  <si>
    <t>SARANG</t>
  </si>
  <si>
    <t xml:space="preserve">MAGASI </t>
  </si>
  <si>
    <t>GYENGE</t>
  </si>
  <si>
    <t>RUZSICS</t>
  </si>
  <si>
    <t>LISZTMAJER</t>
  </si>
  <si>
    <t>HOLCZER</t>
  </si>
  <si>
    <t>Jászberényi Nagyboldogasszony</t>
  </si>
  <si>
    <t>MOSOLYGÓ</t>
  </si>
  <si>
    <t>Janka Olivia</t>
  </si>
  <si>
    <t>TYUKODI</t>
  </si>
  <si>
    <t>CSÁSZÁR</t>
  </si>
  <si>
    <t>HOVANECZ</t>
  </si>
  <si>
    <t>MOZSÁR</t>
  </si>
  <si>
    <t xml:space="preserve">TORMA </t>
  </si>
  <si>
    <t>SZAKÁL</t>
  </si>
  <si>
    <t>KOTTÁSZ</t>
  </si>
  <si>
    <t>HORVÁTH</t>
  </si>
  <si>
    <t>BARTUS</t>
  </si>
  <si>
    <t>KÖNNYID-KOVÁCS</t>
  </si>
  <si>
    <t>SÉLLEI</t>
  </si>
  <si>
    <t>SHATTINGER</t>
  </si>
  <si>
    <t>BOKOR</t>
  </si>
  <si>
    <t xml:space="preserve">Johancsik </t>
  </si>
  <si>
    <t>Nimród</t>
  </si>
  <si>
    <t>Siófoki Vak Bottyán J. Ált.Isk és AMI</t>
  </si>
  <si>
    <t xml:space="preserve">Illés-Maróthy </t>
  </si>
  <si>
    <t xml:space="preserve">Bence </t>
  </si>
  <si>
    <t>Gróf Széchenyi I. Ált.Isk. és AMI B.földvár</t>
  </si>
  <si>
    <t/>
  </si>
  <si>
    <t>IMRE</t>
  </si>
  <si>
    <t>MÁNDI</t>
  </si>
  <si>
    <t>MÁZSA</t>
  </si>
  <si>
    <t>PILLING</t>
  </si>
  <si>
    <t>RÁDI-ASZÓDI</t>
  </si>
  <si>
    <t>MÉSZÁROS</t>
  </si>
  <si>
    <t>ÁBRAHÁM</t>
  </si>
  <si>
    <t>Szent István Kat.Ált.Isk.és Óvoda</t>
  </si>
  <si>
    <t>SZITA</t>
  </si>
  <si>
    <t>MIZO</t>
  </si>
  <si>
    <t>BARICZA</t>
  </si>
  <si>
    <t>BAKA</t>
  </si>
  <si>
    <t>ROSICZKY</t>
  </si>
  <si>
    <t>Romin</t>
  </si>
  <si>
    <t>TÍMÁR</t>
  </si>
  <si>
    <t>BAA</t>
  </si>
  <si>
    <t>MÁRTHA-REGŐS</t>
  </si>
  <si>
    <t>ASZÓDI</t>
  </si>
  <si>
    <t>KOVÁCS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</si>
</sst>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/"/>
    <numFmt numFmtId="165" formatCode="_-\$* #,##0.00_-;&quot;-$&quot;* #,##0.00_-;_-\$* \-??_-;_-@_-"/>
    <numFmt numFmtId="166" formatCode="d\-mmm\-yy"/>
    <numFmt numFmtId="167" formatCode="_-&quot;$&quot;* #,##0.00_-;\-&quot;$&quot;* #,##0.00_-;_-&quot;$&quot;* &quot;-&quot;??_-;_-@_-"/>
  </numFmts>
  <fonts count="87" x14ac:knownFonts="1">
    <font>
      <sz val="10"/>
      <name val="Arial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indexed="31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9"/>
      <name val="Calibri"/>
      <family val="2"/>
      <charset val="1"/>
    </font>
    <font>
      <b/>
      <sz val="10"/>
      <color indexed="8"/>
      <name val="Calibri"/>
      <family val="2"/>
      <charset val="238"/>
    </font>
    <font>
      <b/>
      <sz val="8"/>
      <color indexed="8"/>
      <name val="Tahoma"/>
      <family val="2"/>
    </font>
    <font>
      <sz val="20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0"/>
      <color indexed="41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b/>
      <sz val="8.5"/>
      <name val="Arial"/>
      <family val="2"/>
    </font>
    <font>
      <b/>
      <sz val="10"/>
      <color indexed="41"/>
      <name val="Arial"/>
      <family val="2"/>
    </font>
    <font>
      <sz val="6"/>
      <color indexed="9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color indexed="9"/>
      <name val="Arial"/>
      <family val="2"/>
    </font>
    <font>
      <sz val="7"/>
      <color indexed="10"/>
      <name val="Arial"/>
      <family val="2"/>
    </font>
    <font>
      <b/>
      <sz val="8.5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1"/>
      <name val="Calibri"/>
      <family val="2"/>
      <charset val="1"/>
    </font>
    <font>
      <sz val="10"/>
      <name val="Arial"/>
    </font>
    <font>
      <sz val="7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165" fontId="63" fillId="0" borderId="0" applyFill="0" applyBorder="0" applyAlignment="0" applyProtection="0"/>
    <xf numFmtId="167" fontId="77" fillId="0" borderId="0" applyFont="0" applyFill="0" applyBorder="0" applyAlignment="0" applyProtection="0"/>
  </cellStyleXfs>
  <cellXfs count="673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164" fontId="16" fillId="3" borderId="4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3" borderId="4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6" fillId="2" borderId="0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/>
    <xf numFmtId="0" fontId="11" fillId="2" borderId="0" xfId="0" applyFont="1" applyFill="1"/>
    <xf numFmtId="0" fontId="19" fillId="2" borderId="0" xfId="1" applyNumberFormat="1" applyFill="1" applyBorder="1" applyAlignment="1" applyProtection="1"/>
    <xf numFmtId="0" fontId="11" fillId="2" borderId="0" xfId="0" applyFont="1" applyFill="1" applyAlignment="1">
      <alignment horizontal="center"/>
    </xf>
    <xf numFmtId="0" fontId="20" fillId="2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7" fillId="2" borderId="6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4" borderId="17" xfId="0" applyFont="1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2" fillId="0" borderId="0" xfId="0" applyNumberFormat="1" applyFont="1" applyFill="1" applyAlignment="1">
      <alignment vertical="top"/>
    </xf>
    <xf numFmtId="49" fontId="12" fillId="0" borderId="0" xfId="0" applyNumberFormat="1" applyFont="1" applyAlignment="1">
      <alignment vertical="top"/>
    </xf>
    <xf numFmtId="49" fontId="26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0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49" fontId="14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9" fillId="5" borderId="18" xfId="0" applyNumberFormat="1" applyFont="1" applyFill="1" applyBorder="1" applyAlignment="1">
      <alignment vertical="center" shrinkToFit="1"/>
    </xf>
    <xf numFmtId="49" fontId="29" fillId="5" borderId="19" xfId="0" applyNumberFormat="1" applyFont="1" applyFill="1" applyBorder="1" applyAlignment="1">
      <alignment vertical="center" shrinkToFit="1"/>
    </xf>
    <xf numFmtId="49" fontId="29" fillId="5" borderId="20" xfId="0" applyNumberFormat="1" applyFont="1" applyFill="1" applyBorder="1" applyAlignment="1">
      <alignment vertical="center" shrinkToFit="1"/>
    </xf>
    <xf numFmtId="49" fontId="30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right" vertical="center"/>
    </xf>
    <xf numFmtId="49" fontId="31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left" vertical="center"/>
    </xf>
    <xf numFmtId="49" fontId="9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right" vertical="center"/>
    </xf>
    <xf numFmtId="0" fontId="22" fillId="2" borderId="0" xfId="0" applyNumberFormat="1" applyFont="1" applyFill="1" applyAlignment="1">
      <alignment horizontal="left" vertical="center"/>
    </xf>
    <xf numFmtId="49" fontId="23" fillId="2" borderId="22" xfId="0" applyNumberFormat="1" applyFont="1" applyFill="1" applyBorder="1" applyAlignment="1">
      <alignment horizontal="right" vertical="center"/>
    </xf>
    <xf numFmtId="49" fontId="23" fillId="2" borderId="23" xfId="0" applyNumberFormat="1" applyFont="1" applyFill="1" applyBorder="1" applyAlignment="1">
      <alignment horizontal="right" vertical="center"/>
    </xf>
    <xf numFmtId="49" fontId="30" fillId="6" borderId="1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49" fontId="9" fillId="6" borderId="0" xfId="0" applyNumberFormat="1" applyFont="1" applyFill="1" applyBorder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 vertical="center"/>
    </xf>
    <xf numFmtId="0" fontId="32" fillId="6" borderId="16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wrapText="1"/>
    </xf>
    <xf numFmtId="49" fontId="11" fillId="2" borderId="26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11" fillId="4" borderId="25" xfId="0" applyNumberFormat="1" applyFont="1" applyFill="1" applyBorder="1" applyAlignment="1">
      <alignment horizontal="center" wrapText="1"/>
    </xf>
    <xf numFmtId="49" fontId="11" fillId="4" borderId="26" xfId="0" applyNumberFormat="1" applyFont="1" applyFill="1" applyBorder="1" applyAlignment="1">
      <alignment horizontal="center" wrapText="1"/>
    </xf>
    <xf numFmtId="49" fontId="11" fillId="4" borderId="27" xfId="0" applyNumberFormat="1" applyFont="1" applyFill="1" applyBorder="1" applyAlignment="1">
      <alignment horizontal="center" wrapText="1"/>
    </xf>
    <xf numFmtId="49" fontId="11" fillId="4" borderId="5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18" fillId="0" borderId="32" xfId="0" applyNumberFormat="1" applyFont="1" applyBorder="1" applyAlignment="1">
      <alignment horizontal="center" vertical="center"/>
    </xf>
    <xf numFmtId="0" fontId="18" fillId="0" borderId="33" xfId="0" applyNumberFormat="1" applyFont="1" applyBorder="1" applyAlignment="1">
      <alignment horizontal="center" vertical="center"/>
    </xf>
    <xf numFmtId="0" fontId="33" fillId="0" borderId="4" xfId="0" applyFont="1" applyBorder="1"/>
    <xf numFmtId="0" fontId="37" fillId="0" borderId="0" xfId="0" applyFont="1"/>
    <xf numFmtId="0" fontId="18" fillId="4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8" fillId="0" borderId="4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8" fillId="0" borderId="4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18" fillId="0" borderId="13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0" fontId="18" fillId="0" borderId="29" xfId="0" applyFont="1" applyBorder="1" applyAlignment="1">
      <alignment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35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0" fillId="0" borderId="0" xfId="0" applyFill="1"/>
    <xf numFmtId="49" fontId="5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center"/>
    </xf>
    <xf numFmtId="49" fontId="26" fillId="6" borderId="0" xfId="0" applyNumberFormat="1" applyFont="1" applyFill="1" applyAlignment="1">
      <alignment vertical="top"/>
    </xf>
    <xf numFmtId="49" fontId="43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left"/>
    </xf>
    <xf numFmtId="49" fontId="10" fillId="6" borderId="0" xfId="0" applyNumberFormat="1" applyFont="1" applyFill="1" applyBorder="1" applyAlignment="1">
      <alignment horizontal="left"/>
    </xf>
    <xf numFmtId="49" fontId="43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28" fillId="7" borderId="0" xfId="0" applyFont="1" applyFill="1" applyAlignment="1">
      <alignment horizontal="center" vertical="center"/>
    </xf>
    <xf numFmtId="0" fontId="14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4" fillId="6" borderId="0" xfId="0" applyNumberFormat="1" applyFont="1" applyFill="1"/>
    <xf numFmtId="49" fontId="18" fillId="6" borderId="0" xfId="0" applyNumberFormat="1" applyFont="1" applyFill="1"/>
    <xf numFmtId="49" fontId="28" fillId="6" borderId="0" xfId="0" applyNumberFormat="1" applyFont="1" applyFill="1"/>
    <xf numFmtId="49" fontId="27" fillId="6" borderId="0" xfId="0" applyNumberFormat="1" applyFont="1" applyFill="1" applyBorder="1" applyAlignment="1">
      <alignment horizontal="left"/>
    </xf>
    <xf numFmtId="49" fontId="28" fillId="0" borderId="0" xfId="0" applyNumberFormat="1" applyFont="1" applyFill="1" applyBorder="1"/>
    <xf numFmtId="49" fontId="18" fillId="0" borderId="0" xfId="0" applyNumberFormat="1" applyFont="1" applyFill="1" applyBorder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4" fillId="2" borderId="0" xfId="0" applyNumberFormat="1" applyFont="1" applyFill="1" applyAlignment="1">
      <alignment vertical="center"/>
    </xf>
    <xf numFmtId="49" fontId="44" fillId="0" borderId="0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49" fontId="18" fillId="5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left" vertical="center"/>
    </xf>
    <xf numFmtId="49" fontId="16" fillId="6" borderId="5" xfId="0" applyNumberFormat="1" applyFont="1" applyFill="1" applyBorder="1" applyAlignment="1">
      <alignment vertical="center"/>
    </xf>
    <xf numFmtId="49" fontId="16" fillId="6" borderId="5" xfId="2" applyNumberFormat="1" applyFont="1" applyFill="1" applyBorder="1" applyAlignment="1" applyProtection="1">
      <alignment vertical="center"/>
      <protection locked="0"/>
    </xf>
    <xf numFmtId="49" fontId="45" fillId="6" borderId="5" xfId="0" applyNumberFormat="1" applyFont="1" applyFill="1" applyBorder="1" applyAlignment="1">
      <alignment vertical="center"/>
    </xf>
    <xf numFmtId="49" fontId="17" fillId="6" borderId="5" xfId="0" applyNumberFormat="1" applyFont="1" applyFill="1" applyBorder="1" applyAlignment="1">
      <alignment horizontal="right" vertical="center"/>
    </xf>
    <xf numFmtId="49" fontId="45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8" fillId="3" borderId="0" xfId="0" applyNumberFormat="1" applyFont="1" applyFill="1" applyBorder="1"/>
    <xf numFmtId="0" fontId="0" fillId="3" borderId="0" xfId="0" applyFont="1" applyFill="1" applyBorder="1" applyAlignment="1">
      <alignment horizontal="center"/>
    </xf>
    <xf numFmtId="0" fontId="0" fillId="2" borderId="0" xfId="0" applyFont="1" applyFill="1"/>
    <xf numFmtId="0" fontId="6" fillId="2" borderId="0" xfId="0" applyFont="1" applyFill="1" applyAlignment="1">
      <alignment horizontal="center" shrinkToFit="1"/>
    </xf>
    <xf numFmtId="49" fontId="18" fillId="8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0" fillId="6" borderId="0" xfId="0" applyFill="1"/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46" fillId="9" borderId="0" xfId="0" applyFont="1" applyFill="1"/>
    <xf numFmtId="0" fontId="47" fillId="6" borderId="6" xfId="0" applyFont="1" applyFill="1" applyBorder="1" applyAlignment="1">
      <alignment horizontal="center" vertical="center" shrinkToFit="1"/>
    </xf>
    <xf numFmtId="0" fontId="47" fillId="6" borderId="6" xfId="0" applyFont="1" applyFill="1" applyBorder="1" applyAlignment="1">
      <alignment vertical="center"/>
    </xf>
    <xf numFmtId="0" fontId="18" fillId="6" borderId="6" xfId="0" applyFont="1" applyFill="1" applyBorder="1"/>
    <xf numFmtId="0" fontId="0" fillId="9" borderId="6" xfId="0" applyFill="1" applyBorder="1" applyAlignment="1">
      <alignment horizontal="center"/>
    </xf>
    <xf numFmtId="0" fontId="0" fillId="10" borderId="30" xfId="0" applyNumberFormat="1" applyFill="1" applyBorder="1" applyAlignment="1">
      <alignment horizontal="center"/>
    </xf>
    <xf numFmtId="0" fontId="48" fillId="6" borderId="6" xfId="0" applyFont="1" applyFill="1" applyBorder="1" applyAlignment="1">
      <alignment horizontal="center"/>
    </xf>
    <xf numFmtId="0" fontId="46" fillId="6" borderId="0" xfId="0" applyFont="1" applyFill="1"/>
    <xf numFmtId="0" fontId="18" fillId="6" borderId="0" xfId="0" applyFont="1" applyFill="1"/>
    <xf numFmtId="0" fontId="48" fillId="6" borderId="0" xfId="0" applyFont="1" applyFill="1" applyBorder="1" applyAlignment="1">
      <alignment horizontal="center"/>
    </xf>
    <xf numFmtId="0" fontId="0" fillId="11" borderId="0" xfId="0" applyFill="1"/>
    <xf numFmtId="0" fontId="0" fillId="6" borderId="4" xfId="0" applyFont="1" applyFill="1" applyBorder="1" applyAlignment="1">
      <alignment horizontal="center" vertical="center"/>
    </xf>
    <xf numFmtId="0" fontId="0" fillId="6" borderId="6" xfId="0" applyFill="1" applyBorder="1"/>
    <xf numFmtId="0" fontId="22" fillId="2" borderId="2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23" fillId="2" borderId="38" xfId="0" applyNumberFormat="1" applyFont="1" applyFill="1" applyBorder="1" applyAlignment="1">
      <alignment horizontal="center" vertical="center"/>
    </xf>
    <xf numFmtId="49" fontId="23" fillId="2" borderId="38" xfId="0" applyNumberFormat="1" applyFont="1" applyFill="1" applyBorder="1" applyAlignment="1">
      <alignment vertical="center"/>
    </xf>
    <xf numFmtId="0" fontId="0" fillId="2" borderId="34" xfId="0" applyFill="1" applyBorder="1"/>
    <xf numFmtId="49" fontId="44" fillId="2" borderId="38" xfId="0" applyNumberFormat="1" applyFont="1" applyFill="1" applyBorder="1" applyAlignment="1">
      <alignment vertical="center"/>
    </xf>
    <xf numFmtId="49" fontId="22" fillId="2" borderId="38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0" fillId="0" borderId="39" xfId="0" applyBorder="1"/>
    <xf numFmtId="49" fontId="22" fillId="0" borderId="0" xfId="0" applyNumberFormat="1" applyFont="1" applyFill="1" applyBorder="1" applyAlignment="1">
      <alignment horizontal="left" vertical="center"/>
    </xf>
    <xf numFmtId="49" fontId="11" fillId="6" borderId="37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horizontal="right" vertical="center"/>
    </xf>
    <xf numFmtId="49" fontId="11" fillId="6" borderId="37" xfId="0" applyNumberFormat="1" applyFont="1" applyFill="1" applyBorder="1" applyAlignment="1">
      <alignment horizontal="center" vertical="center"/>
    </xf>
    <xf numFmtId="49" fontId="31" fillId="6" borderId="37" xfId="0" applyNumberFormat="1" applyFont="1" applyFill="1" applyBorder="1" applyAlignment="1">
      <alignment horizontal="center" vertical="center"/>
    </xf>
    <xf numFmtId="49" fontId="49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49" fontId="22" fillId="6" borderId="37" xfId="0" applyNumberFormat="1" applyFont="1" applyFill="1" applyBorder="1" applyAlignment="1">
      <alignment vertical="center"/>
    </xf>
    <xf numFmtId="0" fontId="0" fillId="6" borderId="38" xfId="0" applyFill="1" applyBorder="1"/>
    <xf numFmtId="0" fontId="0" fillId="6" borderId="41" xfId="0" applyFill="1" applyBorder="1"/>
    <xf numFmtId="49" fontId="49" fillId="0" borderId="0" xfId="0" applyNumberFormat="1" applyFont="1" applyFill="1" applyBorder="1" applyAlignment="1">
      <alignment vertical="center"/>
    </xf>
    <xf numFmtId="49" fontId="11" fillId="6" borderId="42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horizontal="center" vertical="center"/>
    </xf>
    <xf numFmtId="49" fontId="31" fillId="6" borderId="39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Border="1" applyAlignment="1">
      <alignment vertical="center"/>
    </xf>
    <xf numFmtId="49" fontId="49" fillId="6" borderId="0" xfId="0" applyNumberFormat="1" applyFont="1" applyFill="1" applyBorder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0" fontId="11" fillId="6" borderId="42" xfId="0" applyFont="1" applyFill="1" applyBorder="1" applyAlignment="1">
      <alignment vertical="center"/>
    </xf>
    <xf numFmtId="0" fontId="0" fillId="6" borderId="29" xfId="0" applyFill="1" applyBorder="1"/>
    <xf numFmtId="49" fontId="11" fillId="0" borderId="0" xfId="0" applyNumberFormat="1" applyFont="1" applyFill="1" applyBorder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11" fillId="6" borderId="0" xfId="0" applyFont="1" applyFill="1" applyBorder="1" applyAlignment="1">
      <alignment vertical="center"/>
    </xf>
    <xf numFmtId="0" fontId="0" fillId="6" borderId="0" xfId="0" applyFill="1" applyBorder="1"/>
    <xf numFmtId="0" fontId="0" fillId="6" borderId="40" xfId="0" applyFill="1" applyBorder="1"/>
    <xf numFmtId="0" fontId="11" fillId="2" borderId="39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right" vertical="center"/>
    </xf>
    <xf numFmtId="49" fontId="11" fillId="2" borderId="41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vertical="center"/>
    </xf>
    <xf numFmtId="0" fontId="11" fillId="2" borderId="41" xfId="0" applyFont="1" applyFill="1" applyBorder="1" applyAlignment="1">
      <alignment horizontal="right" vertical="center"/>
    </xf>
    <xf numFmtId="49" fontId="11" fillId="2" borderId="42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2" borderId="29" xfId="0" applyFont="1" applyFill="1" applyBorder="1" applyAlignment="1">
      <alignment horizontal="right" vertical="center"/>
    </xf>
    <xf numFmtId="49" fontId="11" fillId="6" borderId="4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49" fontId="31" fillId="6" borderId="42" xfId="0" applyNumberFormat="1" applyFont="1" applyFill="1" applyBorder="1" applyAlignment="1">
      <alignment horizontal="center" vertical="center"/>
    </xf>
    <xf numFmtId="49" fontId="49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horizontal="right" vertical="center"/>
    </xf>
    <xf numFmtId="0" fontId="0" fillId="0" borderId="5" xfId="0" applyBorder="1"/>
    <xf numFmtId="0" fontId="18" fillId="6" borderId="6" xfId="0" applyFont="1" applyFill="1" applyBorder="1" applyAlignment="1">
      <alignment horizontal="center" vertical="center" shrinkToFit="1"/>
    </xf>
    <xf numFmtId="0" fontId="18" fillId="6" borderId="6" xfId="0" applyFont="1" applyFill="1" applyBorder="1" applyAlignment="1">
      <alignment vertical="center" shrinkToFit="1"/>
    </xf>
    <xf numFmtId="0" fontId="18" fillId="6" borderId="0" xfId="0" applyFont="1" applyFill="1" applyAlignment="1">
      <alignment shrinkToFit="1"/>
    </xf>
    <xf numFmtId="0" fontId="48" fillId="6" borderId="0" xfId="0" applyFont="1" applyFill="1" applyAlignment="1">
      <alignment horizontal="center"/>
    </xf>
    <xf numFmtId="49" fontId="2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51" fillId="6" borderId="6" xfId="0" applyFont="1" applyFill="1" applyBorder="1" applyAlignment="1">
      <alignment vertical="center"/>
    </xf>
    <xf numFmtId="0" fontId="10" fillId="6" borderId="6" xfId="0" applyFont="1" applyFill="1" applyBorder="1"/>
    <xf numFmtId="0" fontId="18" fillId="8" borderId="0" xfId="0" applyFont="1" applyFill="1" applyBorder="1" applyAlignment="1">
      <alignment horizontal="center"/>
    </xf>
    <xf numFmtId="0" fontId="52" fillId="6" borderId="0" xfId="0" applyFont="1" applyFill="1" applyAlignment="1">
      <alignment horizontal="center"/>
    </xf>
    <xf numFmtId="0" fontId="52" fillId="9" borderId="0" xfId="0" applyFont="1" applyFill="1" applyAlignment="1">
      <alignment horizontal="center"/>
    </xf>
    <xf numFmtId="0" fontId="0" fillId="6" borderId="4" xfId="0" applyFont="1" applyFill="1" applyBorder="1"/>
    <xf numFmtId="0" fontId="10" fillId="9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10" fillId="6" borderId="0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51" fillId="6" borderId="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49" fillId="0" borderId="0" xfId="0" applyFont="1"/>
    <xf numFmtId="0" fontId="28" fillId="0" borderId="0" xfId="0" applyFont="1"/>
    <xf numFmtId="49" fontId="12" fillId="6" borderId="0" xfId="0" applyNumberFormat="1" applyFont="1" applyFill="1" applyAlignment="1">
      <alignment vertical="top"/>
    </xf>
    <xf numFmtId="49" fontId="10" fillId="6" borderId="0" xfId="0" applyNumberFormat="1" applyFont="1" applyFill="1" applyAlignment="1">
      <alignment horizontal="left"/>
    </xf>
    <xf numFmtId="0" fontId="5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0" fillId="6" borderId="0" xfId="0" applyFont="1" applyFill="1" applyAlignment="1">
      <alignment horizontal="center" vertical="center"/>
    </xf>
    <xf numFmtId="0" fontId="18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49" fontId="0" fillId="6" borderId="5" xfId="0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0" xfId="0" applyNumberFormat="1" applyFont="1" applyFill="1" applyAlignment="1">
      <alignment horizontal="left" vertical="center"/>
    </xf>
    <xf numFmtId="49" fontId="49" fillId="2" borderId="0" xfId="0" applyNumberFormat="1" applyFont="1" applyFill="1" applyAlignment="1">
      <alignment horizontal="center" vertical="center"/>
    </xf>
    <xf numFmtId="49" fontId="49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53" fillId="2" borderId="0" xfId="0" applyNumberFormat="1" applyFont="1" applyFill="1" applyAlignment="1">
      <alignment horizontal="center" vertical="center"/>
    </xf>
    <xf numFmtId="0" fontId="53" fillId="2" borderId="0" xfId="0" applyNumberFormat="1" applyFont="1" applyFill="1" applyAlignment="1">
      <alignment vertical="center"/>
    </xf>
    <xf numFmtId="49" fontId="51" fillId="2" borderId="0" xfId="0" applyNumberFormat="1" applyFont="1" applyFill="1" applyAlignment="1">
      <alignment horizontal="center" vertical="center"/>
    </xf>
    <xf numFmtId="0" fontId="47" fillId="6" borderId="6" xfId="0" applyFont="1" applyFill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0" fontId="55" fillId="6" borderId="6" xfId="0" applyFont="1" applyFill="1" applyBorder="1" applyAlignment="1">
      <alignment horizontal="center" vertical="center"/>
    </xf>
    <xf numFmtId="0" fontId="55" fillId="6" borderId="0" xfId="0" applyFont="1" applyFill="1" applyAlignment="1">
      <alignment vertical="center"/>
    </xf>
    <xf numFmtId="0" fontId="47" fillId="6" borderId="0" xfId="0" applyFont="1" applyFill="1" applyAlignment="1">
      <alignment vertical="center"/>
    </xf>
    <xf numFmtId="0" fontId="56" fillId="6" borderId="0" xfId="0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56" fillId="6" borderId="0" xfId="0" applyNumberFormat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11" xfId="0" applyFont="1" applyFill="1" applyBorder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 shrinkToFit="1"/>
    </xf>
    <xf numFmtId="0" fontId="47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vertical="center"/>
    </xf>
    <xf numFmtId="0" fontId="57" fillId="6" borderId="0" xfId="0" applyFont="1" applyFill="1" applyAlignment="1">
      <alignment horizontal="right" vertical="center"/>
    </xf>
    <xf numFmtId="0" fontId="50" fillId="6" borderId="40" xfId="0" applyFont="1" applyFill="1" applyBorder="1" applyAlignment="1">
      <alignment horizontal="right" vertical="center"/>
    </xf>
    <xf numFmtId="0" fontId="55" fillId="6" borderId="6" xfId="0" applyFont="1" applyFill="1" applyBorder="1" applyAlignment="1">
      <alignment vertical="center"/>
    </xf>
    <xf numFmtId="0" fontId="18" fillId="6" borderId="14" xfId="0" applyFont="1" applyFill="1" applyBorder="1" applyAlignment="1">
      <alignment vertical="center"/>
    </xf>
    <xf numFmtId="0" fontId="55" fillId="6" borderId="29" xfId="0" applyFont="1" applyFill="1" applyBorder="1" applyAlignment="1">
      <alignment horizontal="center" vertical="center"/>
    </xf>
    <xf numFmtId="0" fontId="55" fillId="6" borderId="41" xfId="0" applyFont="1" applyFill="1" applyBorder="1" applyAlignment="1">
      <alignment horizontal="left" vertical="center"/>
    </xf>
    <xf numFmtId="0" fontId="54" fillId="6" borderId="0" xfId="0" applyFont="1" applyFill="1" applyAlignment="1">
      <alignment horizontal="center" vertical="center"/>
    </xf>
    <xf numFmtId="0" fontId="55" fillId="6" borderId="0" xfId="0" applyFont="1" applyFill="1" applyAlignment="1">
      <alignment horizontal="center" vertical="center"/>
    </xf>
    <xf numFmtId="0" fontId="50" fillId="6" borderId="41" xfId="0" applyFont="1" applyFill="1" applyBorder="1" applyAlignment="1">
      <alignment horizontal="right" vertical="center"/>
    </xf>
    <xf numFmtId="49" fontId="55" fillId="6" borderId="6" xfId="0" applyNumberFormat="1" applyFont="1" applyFill="1" applyBorder="1" applyAlignment="1">
      <alignment vertical="center"/>
    </xf>
    <xf numFmtId="49" fontId="55" fillId="6" borderId="0" xfId="0" applyNumberFormat="1" applyFont="1" applyFill="1" applyAlignment="1">
      <alignment vertical="center"/>
    </xf>
    <xf numFmtId="0" fontId="55" fillId="6" borderId="41" xfId="0" applyFont="1" applyFill="1" applyBorder="1" applyAlignment="1">
      <alignment vertical="center"/>
    </xf>
    <xf numFmtId="49" fontId="55" fillId="6" borderId="41" xfId="0" applyNumberFormat="1" applyFont="1" applyFill="1" applyBorder="1" applyAlignment="1">
      <alignment vertical="center"/>
    </xf>
    <xf numFmtId="0" fontId="55" fillId="6" borderId="29" xfId="0" applyFont="1" applyFill="1" applyBorder="1" applyAlignment="1">
      <alignment vertical="center"/>
    </xf>
    <xf numFmtId="0" fontId="58" fillId="6" borderId="29" xfId="0" applyFont="1" applyFill="1" applyBorder="1" applyAlignment="1">
      <alignment horizontal="center" vertical="center"/>
    </xf>
    <xf numFmtId="0" fontId="58" fillId="6" borderId="6" xfId="0" applyFont="1" applyFill="1" applyBorder="1" applyAlignment="1">
      <alignment horizontal="center" vertical="center"/>
    </xf>
    <xf numFmtId="49" fontId="55" fillId="6" borderId="0" xfId="0" applyNumberFormat="1" applyFont="1" applyFill="1" applyBorder="1" applyAlignment="1">
      <alignment vertical="center"/>
    </xf>
    <xf numFmtId="49" fontId="47" fillId="6" borderId="0" xfId="0" applyNumberFormat="1" applyFont="1" applyFill="1" applyBorder="1" applyAlignment="1">
      <alignment vertical="center"/>
    </xf>
    <xf numFmtId="0" fontId="18" fillId="6" borderId="17" xfId="0" applyFont="1" applyFill="1" applyBorder="1" applyAlignment="1">
      <alignment vertical="center"/>
    </xf>
    <xf numFmtId="49" fontId="55" fillId="6" borderId="29" xfId="0" applyNumberFormat="1" applyFont="1" applyFill="1" applyBorder="1" applyAlignment="1">
      <alignment vertical="center"/>
    </xf>
    <xf numFmtId="49" fontId="51" fillId="6" borderId="0" xfId="0" applyNumberFormat="1" applyFont="1" applyFill="1" applyAlignment="1">
      <alignment horizontal="center" vertical="center"/>
    </xf>
    <xf numFmtId="49" fontId="47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47" fillId="6" borderId="0" xfId="0" applyFont="1" applyFill="1" applyAlignment="1">
      <alignment horizontal="left" vertical="center"/>
    </xf>
    <xf numFmtId="49" fontId="18" fillId="6" borderId="0" xfId="0" applyNumberFormat="1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58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9" fillId="6" borderId="0" xfId="0" applyNumberFormat="1" applyFont="1" applyFill="1" applyAlignment="1">
      <alignment horizontal="center" vertical="center"/>
    </xf>
    <xf numFmtId="49" fontId="60" fillId="6" borderId="0" xfId="0" applyNumberFormat="1" applyFont="1" applyFill="1" applyAlignment="1">
      <alignment vertical="center"/>
    </xf>
    <xf numFmtId="49" fontId="61" fillId="0" borderId="0" xfId="0" applyNumberFormat="1" applyFont="1" applyAlignment="1">
      <alignment horizontal="center" vertical="center"/>
    </xf>
    <xf numFmtId="49" fontId="61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49" fontId="23" fillId="2" borderId="34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44" fillId="2" borderId="34" xfId="0" applyNumberFormat="1" applyFont="1" applyFill="1" applyBorder="1" applyAlignment="1">
      <alignment vertical="center"/>
    </xf>
    <xf numFmtId="49" fontId="44" fillId="2" borderId="3" xfId="0" applyNumberFormat="1" applyFont="1" applyFill="1" applyBorder="1" applyAlignment="1">
      <alignment vertical="center"/>
    </xf>
    <xf numFmtId="49" fontId="22" fillId="2" borderId="34" xfId="0" applyNumberFormat="1" applyFont="1" applyFill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44" fillId="6" borderId="3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49" fontId="11" fillId="6" borderId="38" xfId="0" applyNumberFormat="1" applyFont="1" applyFill="1" applyBorder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/>
    </xf>
    <xf numFmtId="49" fontId="31" fillId="6" borderId="0" xfId="0" applyNumberFormat="1" applyFont="1" applyFill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49" fillId="6" borderId="41" xfId="0" applyNumberFormat="1" applyFont="1" applyFill="1" applyBorder="1" applyAlignment="1">
      <alignment vertical="center"/>
    </xf>
    <xf numFmtId="49" fontId="22" fillId="6" borderId="38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horizontal="right" vertical="center"/>
    </xf>
    <xf numFmtId="49" fontId="49" fillId="6" borderId="29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50" fillId="6" borderId="29" xfId="0" applyFont="1" applyFill="1" applyBorder="1" applyAlignment="1">
      <alignment horizontal="right" vertical="center"/>
    </xf>
    <xf numFmtId="49" fontId="5" fillId="0" borderId="0" xfId="0" applyNumberFormat="1" applyFont="1" applyAlignment="1">
      <alignment vertical="top"/>
    </xf>
    <xf numFmtId="49" fontId="43" fillId="0" borderId="0" xfId="0" applyNumberFormat="1" applyFont="1" applyAlignment="1">
      <alignment vertical="top"/>
    </xf>
    <xf numFmtId="49" fontId="18" fillId="0" borderId="0" xfId="0" applyNumberFormat="1" applyFont="1"/>
    <xf numFmtId="49" fontId="28" fillId="0" borderId="0" xfId="0" applyNumberFormat="1" applyFont="1"/>
    <xf numFmtId="49" fontId="11" fillId="0" borderId="0" xfId="0" applyNumberFormat="1" applyFont="1" applyAlignment="1">
      <alignment vertical="center"/>
    </xf>
    <xf numFmtId="49" fontId="49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left"/>
    </xf>
    <xf numFmtId="0" fontId="35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7" fillId="0" borderId="4" xfId="0" applyFont="1" applyBorder="1"/>
    <xf numFmtId="0" fontId="38" fillId="0" borderId="4" xfId="0" applyFont="1" applyBorder="1"/>
    <xf numFmtId="0" fontId="36" fillId="0" borderId="4" xfId="0" applyFont="1" applyBorder="1"/>
    <xf numFmtId="49" fontId="33" fillId="0" borderId="4" xfId="0" applyNumberFormat="1" applyFont="1" applyBorder="1" applyAlignment="1">
      <alignment horizontal="left" vertical="center"/>
    </xf>
    <xf numFmtId="0" fontId="14" fillId="6" borderId="0" xfId="0" applyNumberFormat="1" applyFont="1" applyFill="1" applyAlignment="1">
      <alignment horizontal="left"/>
    </xf>
    <xf numFmtId="0" fontId="22" fillId="2" borderId="0" xfId="0" applyNumberFormat="1" applyFont="1" applyFill="1" applyAlignment="1">
      <alignment vertical="center"/>
    </xf>
    <xf numFmtId="0" fontId="62" fillId="0" borderId="4" xfId="0" applyFont="1" applyBorder="1"/>
    <xf numFmtId="0" fontId="33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49" fontId="6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top"/>
    </xf>
    <xf numFmtId="0" fontId="66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18" fillId="0" borderId="43" xfId="0" applyNumberFormat="1" applyFont="1" applyBorder="1" applyAlignment="1">
      <alignment horizontal="left"/>
    </xf>
    <xf numFmtId="49" fontId="67" fillId="13" borderId="44" xfId="0" applyNumberFormat="1" applyFont="1" applyFill="1" applyBorder="1" applyAlignment="1">
      <alignment vertical="center" shrinkToFit="1"/>
    </xf>
    <xf numFmtId="49" fontId="67" fillId="13" borderId="45" xfId="0" applyNumberFormat="1" applyFont="1" applyFill="1" applyBorder="1" applyAlignment="1">
      <alignment vertical="center" shrinkToFit="1"/>
    </xf>
    <xf numFmtId="49" fontId="67" fillId="13" borderId="46" xfId="0" applyNumberFormat="1" applyFont="1" applyFill="1" applyBorder="1" applyAlignment="1">
      <alignment vertical="center" shrinkToFit="1"/>
    </xf>
    <xf numFmtId="49" fontId="30" fillId="14" borderId="47" xfId="0" applyNumberFormat="1" applyFont="1" applyFill="1" applyBorder="1" applyAlignment="1">
      <alignment horizontal="left" vertical="center"/>
    </xf>
    <xf numFmtId="49" fontId="30" fillId="14" borderId="48" xfId="0" applyNumberFormat="1" applyFont="1" applyFill="1" applyBorder="1" applyAlignment="1">
      <alignment horizontal="right" vertical="center"/>
    </xf>
    <xf numFmtId="49" fontId="68" fillId="14" borderId="47" xfId="0" applyNumberFormat="1" applyFont="1" applyFill="1" applyBorder="1" applyAlignment="1">
      <alignment horizontal="left" vertical="center"/>
    </xf>
    <xf numFmtId="49" fontId="30" fillId="14" borderId="48" xfId="0" applyNumberFormat="1" applyFont="1" applyFill="1" applyBorder="1" applyAlignment="1">
      <alignment horizontal="left" vertical="center"/>
    </xf>
    <xf numFmtId="49" fontId="9" fillId="14" borderId="48" xfId="0" applyNumberFormat="1" applyFont="1" applyFill="1" applyBorder="1" applyAlignment="1">
      <alignment horizontal="left" vertical="center"/>
    </xf>
    <xf numFmtId="0" fontId="0" fillId="14" borderId="49" xfId="0" applyFill="1" applyBorder="1" applyAlignment="1">
      <alignment horizontal="center" vertical="center"/>
    </xf>
    <xf numFmtId="49" fontId="69" fillId="14" borderId="0" xfId="0" applyNumberFormat="1" applyFont="1" applyFill="1" applyAlignment="1">
      <alignment vertical="center"/>
    </xf>
    <xf numFmtId="49" fontId="69" fillId="14" borderId="0" xfId="0" applyNumberFormat="1" applyFont="1" applyFill="1" applyAlignment="1">
      <alignment horizontal="left" vertical="center"/>
    </xf>
    <xf numFmtId="49" fontId="69" fillId="14" borderId="0" xfId="0" applyNumberFormat="1" applyFont="1" applyFill="1" applyAlignment="1">
      <alignment horizontal="right" vertical="center"/>
    </xf>
    <xf numFmtId="0" fontId="69" fillId="14" borderId="0" xfId="0" applyFont="1" applyFill="1" applyAlignment="1">
      <alignment horizontal="left" vertical="center"/>
    </xf>
    <xf numFmtId="49" fontId="70" fillId="14" borderId="48" xfId="0" applyNumberFormat="1" applyFont="1" applyFill="1" applyBorder="1" applyAlignment="1">
      <alignment horizontal="right" vertical="center"/>
    </xf>
    <xf numFmtId="49" fontId="70" fillId="14" borderId="49" xfId="0" applyNumberFormat="1" applyFont="1" applyFill="1" applyBorder="1" applyAlignment="1">
      <alignment horizontal="right" vertical="center"/>
    </xf>
    <xf numFmtId="49" fontId="30" fillId="15" borderId="50" xfId="0" applyNumberFormat="1" applyFont="1" applyFill="1" applyBorder="1" applyAlignment="1">
      <alignment horizontal="left" vertical="center"/>
    </xf>
    <xf numFmtId="49" fontId="9" fillId="15" borderId="0" xfId="0" applyNumberFormat="1" applyFont="1" applyFill="1" applyAlignment="1">
      <alignment horizontal="left" vertical="center"/>
    </xf>
    <xf numFmtId="0" fontId="0" fillId="15" borderId="51" xfId="0" applyFill="1" applyBorder="1" applyAlignment="1">
      <alignment horizontal="center" vertical="center"/>
    </xf>
    <xf numFmtId="14" fontId="16" fillId="0" borderId="4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>
      <alignment vertical="center"/>
    </xf>
    <xf numFmtId="49" fontId="17" fillId="0" borderId="43" xfId="0" applyNumberFormat="1" applyFont="1" applyBorder="1" applyAlignment="1">
      <alignment horizontal="left" vertical="center"/>
    </xf>
    <xf numFmtId="49" fontId="71" fillId="0" borderId="43" xfId="0" applyNumberFormat="1" applyFont="1" applyBorder="1" applyAlignment="1">
      <alignment horizontal="right" vertical="center"/>
    </xf>
    <xf numFmtId="49" fontId="71" fillId="0" borderId="52" xfId="0" applyNumberFormat="1" applyFont="1" applyBorder="1" applyAlignment="1">
      <alignment horizontal="right" vertical="center"/>
    </xf>
    <xf numFmtId="49" fontId="17" fillId="0" borderId="5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>
      <alignment horizontal="right" vertical="center"/>
    </xf>
    <xf numFmtId="0" fontId="72" fillId="24" borderId="52" xfId="0" applyFont="1" applyFill="1" applyBorder="1" applyAlignment="1">
      <alignment horizontal="right" vertical="center"/>
    </xf>
    <xf numFmtId="49" fontId="11" fillId="14" borderId="54" xfId="0" applyNumberFormat="1" applyFont="1" applyFill="1" applyBorder="1" applyAlignment="1">
      <alignment horizontal="center" wrapText="1"/>
    </xf>
    <xf numFmtId="49" fontId="11" fillId="14" borderId="55" xfId="0" applyNumberFormat="1" applyFont="1" applyFill="1" applyBorder="1" applyAlignment="1">
      <alignment horizontal="center" wrapText="1"/>
    </xf>
    <xf numFmtId="49" fontId="11" fillId="14" borderId="52" xfId="0" applyNumberFormat="1" applyFont="1" applyFill="1" applyBorder="1" applyAlignment="1">
      <alignment horizontal="center" wrapText="1"/>
    </xf>
    <xf numFmtId="0" fontId="11" fillId="14" borderId="44" xfId="0" applyFont="1" applyFill="1" applyBorder="1" applyAlignment="1">
      <alignment wrapText="1"/>
    </xf>
    <xf numFmtId="0" fontId="11" fillId="14" borderId="46" xfId="0" applyFont="1" applyFill="1" applyBorder="1" applyAlignment="1">
      <alignment wrapText="1"/>
    </xf>
    <xf numFmtId="49" fontId="11" fillId="16" borderId="54" xfId="0" applyNumberFormat="1" applyFont="1" applyFill="1" applyBorder="1" applyAlignment="1">
      <alignment horizontal="center" wrapText="1"/>
    </xf>
    <xf numFmtId="49" fontId="11" fillId="16" borderId="55" xfId="0" applyNumberFormat="1" applyFont="1" applyFill="1" applyBorder="1" applyAlignment="1">
      <alignment horizontal="center" wrapText="1"/>
    </xf>
    <xf numFmtId="49" fontId="11" fillId="16" borderId="56" xfId="0" applyNumberFormat="1" applyFont="1" applyFill="1" applyBorder="1" applyAlignment="1">
      <alignment horizontal="center" wrapText="1"/>
    </xf>
    <xf numFmtId="49" fontId="11" fillId="16" borderId="43" xfId="0" applyNumberFormat="1" applyFont="1" applyFill="1" applyBorder="1" applyAlignment="1">
      <alignment horizontal="center" wrapText="1"/>
    </xf>
    <xf numFmtId="49" fontId="11" fillId="14" borderId="57" xfId="0" applyNumberFormat="1" applyFont="1" applyFill="1" applyBorder="1" applyAlignment="1">
      <alignment horizontal="center" wrapText="1"/>
    </xf>
    <xf numFmtId="0" fontId="31" fillId="14" borderId="46" xfId="0" applyFont="1" applyFill="1" applyBorder="1" applyAlignment="1">
      <alignment horizontal="center" wrapText="1"/>
    </xf>
    <xf numFmtId="0" fontId="31" fillId="16" borderId="46" xfId="0" applyFont="1" applyFill="1" applyBorder="1" applyAlignment="1">
      <alignment horizontal="center" wrapText="1"/>
    </xf>
    <xf numFmtId="0" fontId="6" fillId="0" borderId="5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35" fillId="0" borderId="4" xfId="0" applyFont="1" applyBorder="1"/>
    <xf numFmtId="0" fontId="35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3" xfId="0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49" fontId="18" fillId="0" borderId="59" xfId="0" applyNumberFormat="1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" fontId="8" fillId="16" borderId="58" xfId="0" applyNumberFormat="1" applyFont="1" applyFill="1" applyBorder="1" applyAlignment="1">
      <alignment horizontal="center" vertical="center"/>
    </xf>
    <xf numFmtId="0" fontId="8" fillId="16" borderId="63" xfId="0" applyFont="1" applyFill="1" applyBorder="1" applyAlignment="1">
      <alignment horizontal="center" vertical="center"/>
    </xf>
    <xf numFmtId="1" fontId="8" fillId="16" borderId="66" xfId="0" applyNumberFormat="1" applyFont="1" applyFill="1" applyBorder="1" applyAlignment="1">
      <alignment horizontal="center" vertical="center"/>
    </xf>
    <xf numFmtId="0" fontId="8" fillId="16" borderId="67" xfId="0" applyFont="1" applyFill="1" applyBorder="1" applyAlignment="1">
      <alignment horizontal="center" vertical="center"/>
    </xf>
    <xf numFmtId="0" fontId="18" fillId="16" borderId="65" xfId="0" applyFont="1" applyFill="1" applyBorder="1" applyAlignment="1">
      <alignment horizontal="center" vertical="center"/>
    </xf>
    <xf numFmtId="49" fontId="5" fillId="15" borderId="0" xfId="0" applyNumberFormat="1" applyFont="1" applyFill="1" applyAlignment="1">
      <alignment vertical="top"/>
    </xf>
    <xf numFmtId="49" fontId="27" fillId="15" borderId="0" xfId="0" applyNumberFormat="1" applyFont="1" applyFill="1" applyAlignment="1">
      <alignment horizontal="center"/>
    </xf>
    <xf numFmtId="49" fontId="26" fillId="15" borderId="0" xfId="0" applyNumberFormat="1" applyFont="1" applyFill="1" applyAlignment="1">
      <alignment vertical="top"/>
    </xf>
    <xf numFmtId="49" fontId="43" fillId="15" borderId="0" xfId="0" applyNumberFormat="1" applyFont="1" applyFill="1" applyAlignment="1">
      <alignment vertical="top"/>
    </xf>
    <xf numFmtId="49" fontId="27" fillId="15" borderId="0" xfId="0" applyNumberFormat="1" applyFont="1" applyFill="1" applyAlignment="1">
      <alignment horizontal="left"/>
    </xf>
    <xf numFmtId="49" fontId="10" fillId="15" borderId="0" xfId="0" applyNumberFormat="1" applyFont="1" applyFill="1" applyAlignment="1">
      <alignment horizontal="left"/>
    </xf>
    <xf numFmtId="0" fontId="74" fillId="17" borderId="0" xfId="0" applyFont="1" applyFill="1" applyAlignment="1">
      <alignment horizontal="center" vertical="center"/>
    </xf>
    <xf numFmtId="0" fontId="75" fillId="15" borderId="0" xfId="0" applyFont="1" applyFill="1"/>
    <xf numFmtId="49" fontId="14" fillId="15" borderId="0" xfId="0" applyNumberFormat="1" applyFont="1" applyFill="1" applyAlignment="1">
      <alignment horizontal="left"/>
    </xf>
    <xf numFmtId="49" fontId="75" fillId="15" borderId="0" xfId="0" applyNumberFormat="1" applyFont="1" applyFill="1"/>
    <xf numFmtId="49" fontId="18" fillId="15" borderId="0" xfId="0" applyNumberFormat="1" applyFont="1" applyFill="1"/>
    <xf numFmtId="49" fontId="28" fillId="15" borderId="0" xfId="0" applyNumberFormat="1" applyFont="1" applyFill="1"/>
    <xf numFmtId="49" fontId="0" fillId="13" borderId="0" xfId="0" applyNumberFormat="1" applyFill="1"/>
    <xf numFmtId="0" fontId="0" fillId="13" borderId="0" xfId="0" applyFill="1"/>
    <xf numFmtId="0" fontId="0" fillId="13" borderId="0" xfId="0" applyFill="1" applyAlignment="1">
      <alignment horizontal="center"/>
    </xf>
    <xf numFmtId="49" fontId="76" fillId="14" borderId="0" xfId="0" applyNumberFormat="1" applyFont="1" applyFill="1" applyAlignment="1">
      <alignment vertical="center"/>
    </xf>
    <xf numFmtId="49" fontId="70" fillId="14" borderId="0" xfId="0" applyNumberFormat="1" applyFont="1" applyFill="1" applyAlignment="1">
      <alignment horizontal="right" vertical="center"/>
    </xf>
    <xf numFmtId="49" fontId="76" fillId="0" borderId="0" xfId="0" applyNumberFormat="1" applyFont="1" applyAlignment="1">
      <alignment vertical="center"/>
    </xf>
    <xf numFmtId="49" fontId="69" fillId="0" borderId="0" xfId="0" applyNumberFormat="1" applyFont="1" applyAlignment="1">
      <alignment vertical="center"/>
    </xf>
    <xf numFmtId="49" fontId="18" fillId="13" borderId="0" xfId="0" applyNumberFormat="1" applyFont="1" applyFill="1"/>
    <xf numFmtId="14" fontId="16" fillId="15" borderId="43" xfId="0" applyNumberFormat="1" applyFont="1" applyFill="1" applyBorder="1" applyAlignment="1">
      <alignment horizontal="left" vertical="center"/>
    </xf>
    <xf numFmtId="49" fontId="16" fillId="15" borderId="43" xfId="0" applyNumberFormat="1" applyFont="1" applyFill="1" applyBorder="1" applyAlignment="1">
      <alignment vertical="center"/>
    </xf>
    <xf numFmtId="49" fontId="16" fillId="15" borderId="43" xfId="3" applyNumberFormat="1" applyFont="1" applyFill="1" applyBorder="1" applyAlignment="1" applyProtection="1">
      <alignment vertical="center"/>
      <protection locked="0"/>
    </xf>
    <xf numFmtId="49" fontId="45" fillId="15" borderId="43" xfId="0" applyNumberFormat="1" applyFont="1" applyFill="1" applyBorder="1" applyAlignment="1">
      <alignment vertical="center"/>
    </xf>
    <xf numFmtId="0" fontId="0" fillId="0" borderId="43" xfId="0" applyBorder="1"/>
    <xf numFmtId="49" fontId="17" fillId="15" borderId="43" xfId="0" applyNumberFormat="1" applyFont="1" applyFill="1" applyBorder="1" applyAlignment="1">
      <alignment horizontal="right" vertical="center"/>
    </xf>
    <xf numFmtId="49" fontId="4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8" fillId="18" borderId="0" xfId="0" applyNumberFormat="1" applyFont="1" applyFill="1"/>
    <xf numFmtId="0" fontId="0" fillId="18" borderId="0" xfId="0" applyFill="1" applyAlignment="1">
      <alignment horizontal="center"/>
    </xf>
    <xf numFmtId="0" fontId="0" fillId="14" borderId="0" xfId="0" applyFill="1"/>
    <xf numFmtId="0" fontId="63" fillId="14" borderId="0" xfId="0" applyFont="1" applyFill="1"/>
    <xf numFmtId="0" fontId="78" fillId="14" borderId="0" xfId="0" applyFont="1" applyFill="1" applyAlignment="1">
      <alignment horizontal="center" shrinkToFit="1"/>
    </xf>
    <xf numFmtId="49" fontId="18" fillId="19" borderId="0" xfId="0" applyNumberFormat="1" applyFont="1" applyFill="1"/>
    <xf numFmtId="0" fontId="0" fillId="19" borderId="0" xfId="0" applyFill="1" applyAlignment="1">
      <alignment horizontal="center"/>
    </xf>
    <xf numFmtId="0" fontId="0" fillId="15" borderId="0" xfId="0" applyFill="1"/>
    <xf numFmtId="0" fontId="63" fillId="15" borderId="0" xfId="0" applyFont="1" applyFill="1"/>
    <xf numFmtId="0" fontId="0" fillId="15" borderId="0" xfId="0" applyFill="1" applyAlignment="1">
      <alignment horizontal="center"/>
    </xf>
    <xf numFmtId="0" fontId="79" fillId="20" borderId="0" xfId="0" applyFont="1" applyFill="1"/>
    <xf numFmtId="0" fontId="77" fillId="15" borderId="67" xfId="0" applyFont="1" applyFill="1" applyBorder="1" applyAlignment="1">
      <alignment horizontal="center" vertical="center" shrinkToFit="1"/>
    </xf>
    <xf numFmtId="0" fontId="77" fillId="15" borderId="67" xfId="0" applyFont="1" applyFill="1" applyBorder="1" applyAlignment="1">
      <alignment vertical="center" shrinkToFit="1"/>
    </xf>
    <xf numFmtId="0" fontId="0" fillId="20" borderId="67" xfId="0" applyFill="1" applyBorder="1" applyAlignment="1">
      <alignment horizontal="center"/>
    </xf>
    <xf numFmtId="0" fontId="0" fillId="21" borderId="66" xfId="0" applyFill="1" applyBorder="1" applyAlignment="1">
      <alignment horizontal="center"/>
    </xf>
    <xf numFmtId="0" fontId="80" fillId="15" borderId="67" xfId="0" applyFont="1" applyFill="1" applyBorder="1" applyAlignment="1">
      <alignment horizontal="center"/>
    </xf>
    <xf numFmtId="0" fontId="79" fillId="15" borderId="0" xfId="0" applyFont="1" applyFill="1"/>
    <xf numFmtId="0" fontId="77" fillId="15" borderId="0" xfId="0" applyFont="1" applyFill="1" applyAlignment="1">
      <alignment shrinkToFit="1"/>
    </xf>
    <xf numFmtId="0" fontId="80" fillId="15" borderId="0" xfId="0" applyFont="1" applyFill="1" applyAlignment="1">
      <alignment horizontal="center"/>
    </xf>
    <xf numFmtId="0" fontId="0" fillId="22" borderId="0" xfId="0" applyFill="1"/>
    <xf numFmtId="0" fontId="0" fillId="15" borderId="68" xfId="0" applyFill="1" applyBorder="1" applyAlignment="1">
      <alignment horizontal="center" vertical="center"/>
    </xf>
    <xf numFmtId="0" fontId="0" fillId="15" borderId="67" xfId="0" applyFill="1" applyBorder="1"/>
    <xf numFmtId="0" fontId="22" fillId="14" borderId="69" xfId="0" applyFont="1" applyFill="1" applyBorder="1" applyAlignment="1">
      <alignment vertical="center"/>
    </xf>
    <xf numFmtId="0" fontId="22" fillId="14" borderId="60" xfId="0" applyFont="1" applyFill="1" applyBorder="1" applyAlignment="1">
      <alignment vertical="center"/>
    </xf>
    <xf numFmtId="0" fontId="22" fillId="14" borderId="70" xfId="0" applyFont="1" applyFill="1" applyBorder="1" applyAlignment="1">
      <alignment vertical="center"/>
    </xf>
    <xf numFmtId="49" fontId="23" fillId="14" borderId="71" xfId="0" applyNumberFormat="1" applyFont="1" applyFill="1" applyBorder="1" applyAlignment="1">
      <alignment horizontal="center" vertical="center"/>
    </xf>
    <xf numFmtId="49" fontId="23" fillId="14" borderId="71" xfId="0" applyNumberFormat="1" applyFont="1" applyFill="1" applyBorder="1" applyAlignment="1">
      <alignment vertical="center"/>
    </xf>
    <xf numFmtId="0" fontId="0" fillId="14" borderId="60" xfId="0" applyFill="1" applyBorder="1"/>
    <xf numFmtId="49" fontId="44" fillId="14" borderId="71" xfId="0" applyNumberFormat="1" applyFont="1" applyFill="1" applyBorder="1" applyAlignment="1">
      <alignment vertical="center"/>
    </xf>
    <xf numFmtId="49" fontId="22" fillId="14" borderId="71" xfId="0" applyNumberFormat="1" applyFont="1" applyFill="1" applyBorder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49" fontId="11" fillId="15" borderId="72" xfId="0" applyNumberFormat="1" applyFont="1" applyFill="1" applyBorder="1" applyAlignment="1">
      <alignment vertical="center"/>
    </xf>
    <xf numFmtId="49" fontId="11" fillId="15" borderId="71" xfId="0" applyNumberFormat="1" applyFont="1" applyFill="1" applyBorder="1" applyAlignment="1">
      <alignment vertical="center"/>
    </xf>
    <xf numFmtId="49" fontId="11" fillId="15" borderId="73" xfId="0" applyNumberFormat="1" applyFont="1" applyFill="1" applyBorder="1" applyAlignment="1">
      <alignment horizontal="right" vertical="center"/>
    </xf>
    <xf numFmtId="49" fontId="11" fillId="15" borderId="72" xfId="0" applyNumberFormat="1" applyFont="1" applyFill="1" applyBorder="1" applyAlignment="1">
      <alignment horizontal="center" vertical="center"/>
    </xf>
    <xf numFmtId="49" fontId="31" fillId="15" borderId="72" xfId="0" applyNumberFormat="1" applyFont="1" applyFill="1" applyBorder="1" applyAlignment="1">
      <alignment horizontal="center" vertical="center"/>
    </xf>
    <xf numFmtId="49" fontId="49" fillId="15" borderId="71" xfId="0" applyNumberFormat="1" applyFont="1" applyFill="1" applyBorder="1" applyAlignment="1">
      <alignment vertical="center"/>
    </xf>
    <xf numFmtId="49" fontId="11" fillId="15" borderId="73" xfId="0" applyNumberFormat="1" applyFont="1" applyFill="1" applyBorder="1" applyAlignment="1">
      <alignment vertical="center"/>
    </xf>
    <xf numFmtId="49" fontId="22" fillId="15" borderId="72" xfId="0" applyNumberFormat="1" applyFont="1" applyFill="1" applyBorder="1" applyAlignment="1">
      <alignment vertical="center"/>
    </xf>
    <xf numFmtId="0" fontId="0" fillId="15" borderId="71" xfId="0" applyFill="1" applyBorder="1"/>
    <xf numFmtId="0" fontId="0" fillId="15" borderId="73" xfId="0" applyFill="1" applyBorder="1"/>
    <xf numFmtId="49" fontId="22" fillId="0" borderId="0" xfId="0" applyNumberFormat="1" applyFont="1" applyAlignment="1">
      <alignment vertical="center"/>
    </xf>
    <xf numFmtId="49" fontId="11" fillId="15" borderId="74" xfId="0" applyNumberFormat="1" applyFont="1" applyFill="1" applyBorder="1" applyAlignment="1">
      <alignment vertical="center"/>
    </xf>
    <xf numFmtId="49" fontId="11" fillId="15" borderId="67" xfId="0" applyNumberFormat="1" applyFont="1" applyFill="1" applyBorder="1" applyAlignment="1">
      <alignment vertical="center"/>
    </xf>
    <xf numFmtId="49" fontId="11" fillId="15" borderId="63" xfId="0" applyNumberFormat="1" applyFont="1" applyFill="1" applyBorder="1" applyAlignment="1">
      <alignment horizontal="right" vertical="center"/>
    </xf>
    <xf numFmtId="49" fontId="11" fillId="15" borderId="75" xfId="0" applyNumberFormat="1" applyFont="1" applyFill="1" applyBorder="1" applyAlignment="1">
      <alignment horizontal="center" vertical="center"/>
    </xf>
    <xf numFmtId="49" fontId="31" fillId="15" borderId="75" xfId="0" applyNumberFormat="1" applyFont="1" applyFill="1" applyBorder="1" applyAlignment="1">
      <alignment horizontal="center" vertical="center"/>
    </xf>
    <xf numFmtId="49" fontId="11" fillId="15" borderId="0" xfId="0" applyNumberFormat="1" applyFont="1" applyFill="1" applyAlignment="1">
      <alignment vertical="center"/>
    </xf>
    <xf numFmtId="49" fontId="49" fillId="15" borderId="0" xfId="0" applyNumberFormat="1" applyFont="1" applyFill="1" applyAlignment="1">
      <alignment vertical="center"/>
    </xf>
    <xf numFmtId="49" fontId="11" fillId="15" borderId="76" xfId="0" applyNumberFormat="1" applyFont="1" applyFill="1" applyBorder="1" applyAlignment="1">
      <alignment vertical="center"/>
    </xf>
    <xf numFmtId="0" fontId="11" fillId="15" borderId="74" xfId="0" applyFont="1" applyFill="1" applyBorder="1" applyAlignment="1">
      <alignment vertical="center"/>
    </xf>
    <xf numFmtId="0" fontId="0" fillId="15" borderId="63" xfId="0" applyFill="1" applyBorder="1"/>
    <xf numFmtId="49" fontId="11" fillId="14" borderId="72" xfId="0" applyNumberFormat="1" applyFont="1" applyFill="1" applyBorder="1" applyAlignment="1">
      <alignment vertical="center"/>
    </xf>
    <xf numFmtId="49" fontId="11" fillId="14" borderId="71" xfId="0" applyNumberFormat="1" applyFont="1" applyFill="1" applyBorder="1" applyAlignment="1">
      <alignment vertical="center"/>
    </xf>
    <xf numFmtId="49" fontId="11" fillId="14" borderId="73" xfId="0" applyNumberFormat="1" applyFont="1" applyFill="1" applyBorder="1" applyAlignment="1">
      <alignment horizontal="right" vertical="center"/>
    </xf>
    <xf numFmtId="0" fontId="11" fillId="15" borderId="0" xfId="0" applyFont="1" applyFill="1" applyAlignment="1">
      <alignment vertical="center"/>
    </xf>
    <xf numFmtId="0" fontId="11" fillId="14" borderId="75" xfId="0" applyFont="1" applyFill="1" applyBorder="1" applyAlignment="1">
      <alignment vertical="center"/>
    </xf>
    <xf numFmtId="49" fontId="11" fillId="14" borderId="0" xfId="0" applyNumberFormat="1" applyFont="1" applyFill="1" applyAlignment="1">
      <alignment horizontal="right" vertical="center"/>
    </xf>
    <xf numFmtId="49" fontId="11" fillId="14" borderId="76" xfId="0" applyNumberFormat="1" applyFont="1" applyFill="1" applyBorder="1" applyAlignment="1">
      <alignment horizontal="right" vertical="center"/>
    </xf>
    <xf numFmtId="49" fontId="11" fillId="15" borderId="75" xfId="0" applyNumberFormat="1" applyFont="1" applyFill="1" applyBorder="1" applyAlignment="1">
      <alignment vertical="center"/>
    </xf>
    <xf numFmtId="0" fontId="0" fillId="15" borderId="76" xfId="0" applyFill="1" applyBorder="1"/>
    <xf numFmtId="0" fontId="22" fillId="14" borderId="75" xfId="0" applyFont="1" applyFill="1" applyBorder="1" applyAlignment="1">
      <alignment vertical="center"/>
    </xf>
    <xf numFmtId="0" fontId="22" fillId="14" borderId="0" xfId="0" applyFont="1" applyFill="1" applyAlignment="1">
      <alignment vertical="center"/>
    </xf>
    <xf numFmtId="0" fontId="22" fillId="14" borderId="76" xfId="0" applyFont="1" applyFill="1" applyBorder="1" applyAlignment="1">
      <alignment vertical="center"/>
    </xf>
    <xf numFmtId="49" fontId="11" fillId="14" borderId="75" xfId="0" applyNumberFormat="1" applyFont="1" applyFill="1" applyBorder="1" applyAlignment="1">
      <alignment vertical="center"/>
    </xf>
    <xf numFmtId="49" fontId="11" fillId="14" borderId="0" xfId="0" applyNumberFormat="1" applyFont="1" applyFill="1" applyAlignment="1">
      <alignment vertical="center"/>
    </xf>
    <xf numFmtId="0" fontId="11" fillId="14" borderId="76" xfId="0" applyFont="1" applyFill="1" applyBorder="1" applyAlignment="1">
      <alignment horizontal="right" vertical="center"/>
    </xf>
    <xf numFmtId="49" fontId="11" fillId="14" borderId="74" xfId="0" applyNumberFormat="1" applyFont="1" applyFill="1" applyBorder="1" applyAlignment="1">
      <alignment vertical="center"/>
    </xf>
    <xf numFmtId="49" fontId="11" fillId="14" borderId="67" xfId="0" applyNumberFormat="1" applyFont="1" applyFill="1" applyBorder="1" applyAlignment="1">
      <alignment vertical="center"/>
    </xf>
    <xf numFmtId="0" fontId="11" fillId="14" borderId="63" xfId="0" applyFont="1" applyFill="1" applyBorder="1" applyAlignment="1">
      <alignment horizontal="right" vertical="center"/>
    </xf>
    <xf numFmtId="49" fontId="11" fillId="15" borderId="74" xfId="0" applyNumberFormat="1" applyFont="1" applyFill="1" applyBorder="1" applyAlignment="1">
      <alignment horizontal="center" vertical="center"/>
    </xf>
    <xf numFmtId="0" fontId="11" fillId="15" borderId="67" xfId="0" applyFont="1" applyFill="1" applyBorder="1" applyAlignment="1">
      <alignment vertical="center"/>
    </xf>
    <xf numFmtId="49" fontId="31" fillId="15" borderId="74" xfId="0" applyNumberFormat="1" applyFont="1" applyFill="1" applyBorder="1" applyAlignment="1">
      <alignment horizontal="center" vertical="center"/>
    </xf>
    <xf numFmtId="49" fontId="49" fillId="15" borderId="67" xfId="0" applyNumberFormat="1" applyFont="1" applyFill="1" applyBorder="1" applyAlignment="1">
      <alignment vertical="center"/>
    </xf>
    <xf numFmtId="49" fontId="11" fillId="15" borderId="63" xfId="0" applyNumberFormat="1" applyFont="1" applyFill="1" applyBorder="1" applyAlignment="1">
      <alignment vertical="center"/>
    </xf>
    <xf numFmtId="0" fontId="50" fillId="0" borderId="0" xfId="0" applyFont="1" applyAlignment="1">
      <alignment horizontal="right" vertical="center"/>
    </xf>
    <xf numFmtId="49" fontId="70" fillId="0" borderId="0" xfId="0" applyNumberFormat="1" applyFont="1" applyAlignment="1">
      <alignment horizontal="right" vertical="center"/>
    </xf>
    <xf numFmtId="0" fontId="81" fillId="15" borderId="0" xfId="0" applyFont="1" applyFill="1" applyAlignment="1">
      <alignment horizontal="center"/>
    </xf>
    <xf numFmtId="0" fontId="81" fillId="20" borderId="0" xfId="0" applyFont="1" applyFill="1" applyAlignment="1">
      <alignment horizontal="center"/>
    </xf>
    <xf numFmtId="0" fontId="82" fillId="15" borderId="67" xfId="0" applyFont="1" applyFill="1" applyBorder="1" applyAlignment="1">
      <alignment horizontal="center" vertical="center" shrinkToFit="1"/>
    </xf>
    <xf numFmtId="0" fontId="83" fillId="15" borderId="67" xfId="0" applyFont="1" applyFill="1" applyBorder="1" applyAlignment="1">
      <alignment vertical="center"/>
    </xf>
    <xf numFmtId="0" fontId="81" fillId="15" borderId="67" xfId="0" applyFont="1" applyFill="1" applyBorder="1"/>
    <xf numFmtId="0" fontId="77" fillId="13" borderId="0" xfId="0" applyFont="1" applyFill="1" applyAlignment="1">
      <alignment horizontal="center"/>
    </xf>
    <xf numFmtId="0" fontId="84" fillId="15" borderId="0" xfId="0" applyFont="1" applyFill="1" applyAlignment="1">
      <alignment horizontal="center"/>
    </xf>
    <xf numFmtId="0" fontId="77" fillId="15" borderId="0" xfId="0" applyFont="1" applyFill="1"/>
    <xf numFmtId="0" fontId="77" fillId="18" borderId="0" xfId="0" applyFont="1" applyFill="1" applyAlignment="1">
      <alignment horizontal="center"/>
    </xf>
    <xf numFmtId="0" fontId="84" fillId="20" borderId="0" xfId="0" applyFont="1" applyFill="1" applyAlignment="1">
      <alignment horizontal="center"/>
    </xf>
    <xf numFmtId="0" fontId="82" fillId="15" borderId="67" xfId="0" applyFont="1" applyFill="1" applyBorder="1" applyAlignment="1">
      <alignment vertical="center"/>
    </xf>
    <xf numFmtId="0" fontId="77" fillId="15" borderId="67" xfId="0" applyFont="1" applyFill="1" applyBorder="1"/>
    <xf numFmtId="0" fontId="77" fillId="19" borderId="0" xfId="0" applyFont="1" applyFill="1" applyAlignment="1">
      <alignment horizontal="center"/>
    </xf>
    <xf numFmtId="0" fontId="77" fillId="15" borderId="0" xfId="0" applyFont="1" applyFill="1" applyAlignment="1">
      <alignment horizontal="center"/>
    </xf>
    <xf numFmtId="0" fontId="85" fillId="20" borderId="0" xfId="0" applyFont="1" applyFill="1" applyAlignment="1">
      <alignment horizontal="center"/>
    </xf>
    <xf numFmtId="0" fontId="86" fillId="20" borderId="0" xfId="0" applyFont="1" applyFill="1" applyAlignment="1">
      <alignment horizontal="center"/>
    </xf>
    <xf numFmtId="0" fontId="83" fillId="15" borderId="67" xfId="0" applyFont="1" applyFill="1" applyBorder="1" applyAlignment="1">
      <alignment horizontal="center" vertical="center" shrinkToFit="1"/>
    </xf>
    <xf numFmtId="0" fontId="0" fillId="15" borderId="68" xfId="0" applyFill="1" applyBorder="1"/>
    <xf numFmtId="0" fontId="81" fillId="20" borderId="68" xfId="0" applyFont="1" applyFill="1" applyBorder="1" applyAlignment="1">
      <alignment horizontal="center" vertical="center"/>
    </xf>
    <xf numFmtId="0" fontId="77" fillId="15" borderId="68" xfId="0" applyFont="1" applyFill="1" applyBorder="1" applyAlignment="1">
      <alignment horizontal="center" vertical="center"/>
    </xf>
    <xf numFmtId="0" fontId="77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horizontal="right" vertical="center" shrinkToFit="1"/>
    </xf>
    <xf numFmtId="0" fontId="81" fillId="15" borderId="0" xfId="0" applyFont="1" applyFill="1" applyAlignment="1">
      <alignment horizontal="center" vertical="center"/>
    </xf>
    <xf numFmtId="0" fontId="14" fillId="15" borderId="0" xfId="0" applyFont="1" applyFill="1" applyAlignment="1">
      <alignment horizontal="left"/>
    </xf>
    <xf numFmtId="0" fontId="78" fillId="15" borderId="67" xfId="0" applyFont="1" applyFill="1" applyBorder="1" applyAlignment="1">
      <alignment vertical="center" shrinkToFit="1"/>
    </xf>
    <xf numFmtId="0" fontId="4" fillId="5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vertical="top" shrinkToFit="1"/>
    </xf>
    <xf numFmtId="164" fontId="16" fillId="6" borderId="5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0" fontId="0" fillId="1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6" borderId="38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/>
    </xf>
    <xf numFmtId="0" fontId="11" fillId="15" borderId="0" xfId="0" applyFont="1" applyFill="1" applyAlignment="1">
      <alignment horizontal="left" vertical="center"/>
    </xf>
    <xf numFmtId="0" fontId="0" fillId="0" borderId="68" xfId="0" applyBorder="1" applyAlignment="1">
      <alignment horizontal="right" vertical="center" shrinkToFit="1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23" borderId="68" xfId="0" applyFill="1" applyBorder="1" applyAlignment="1">
      <alignment horizontal="center" vertical="center"/>
    </xf>
    <xf numFmtId="0" fontId="11" fillId="15" borderId="71" xfId="0" applyFont="1" applyFill="1" applyBorder="1" applyAlignment="1">
      <alignment horizontal="left" vertical="center"/>
    </xf>
    <xf numFmtId="0" fontId="77" fillId="15" borderId="67" xfId="0" applyFont="1" applyFill="1" applyBorder="1" applyAlignment="1">
      <alignment vertical="center" shrinkToFit="1"/>
    </xf>
    <xf numFmtId="0" fontId="0" fillId="14" borderId="68" xfId="0" applyFill="1" applyBorder="1" applyAlignment="1">
      <alignment vertical="center"/>
    </xf>
    <xf numFmtId="49" fontId="12" fillId="15" borderId="0" xfId="0" applyNumberFormat="1" applyFont="1" applyFill="1" applyAlignment="1">
      <alignment vertical="top" shrinkToFit="1"/>
    </xf>
    <xf numFmtId="14" fontId="16" fillId="15" borderId="43" xfId="0" applyNumberFormat="1" applyFont="1" applyFill="1" applyBorder="1" applyAlignment="1">
      <alignment horizontal="left" vertical="center"/>
    </xf>
    <xf numFmtId="0" fontId="0" fillId="15" borderId="67" xfId="0" applyFill="1" applyBorder="1" applyAlignment="1">
      <alignment horizontal="center"/>
    </xf>
    <xf numFmtId="0" fontId="0" fillId="0" borderId="69" xfId="0" applyBorder="1" applyAlignment="1">
      <alignment horizontal="right" vertical="center" shrinkToFit="1"/>
    </xf>
    <xf numFmtId="0" fontId="0" fillId="0" borderId="70" xfId="0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</cellXfs>
  <cellStyles count="4">
    <cellStyle name="Hivatkozás" xfId="1" builtinId="8"/>
    <cellStyle name="Normál" xfId="0" builtinId="0"/>
    <cellStyle name="Pénznem" xfId="2" builtinId="4"/>
    <cellStyle name="Pénznem 2" xfId="3" xr:uid="{A7799923-180C-4CF3-890C-D25D5715C92A}"/>
  </cellStyles>
  <dxfs count="193"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041" name="Picture 13">
          <a:extLst>
            <a:ext uri="{FF2B5EF4-FFF2-40B4-BE49-F238E27FC236}">
              <a16:creationId xmlns:a16="http://schemas.microsoft.com/office/drawing/2014/main" id="{740D8F84-04D1-2B9C-89F2-7E20D9D4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5377" name="Picture 3">
          <a:extLst>
            <a:ext uri="{FF2B5EF4-FFF2-40B4-BE49-F238E27FC236}">
              <a16:creationId xmlns:a16="http://schemas.microsoft.com/office/drawing/2014/main" id="{0DB00A23-FC05-D5AD-9517-AF69217D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6401" name="Picture 1">
          <a:extLst>
            <a:ext uri="{FF2B5EF4-FFF2-40B4-BE49-F238E27FC236}">
              <a16:creationId xmlns:a16="http://schemas.microsoft.com/office/drawing/2014/main" id="{6DEF0C73-B2A9-1FB0-4B02-2AF2ED93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0497" name="Picture 1">
          <a:extLst>
            <a:ext uri="{FF2B5EF4-FFF2-40B4-BE49-F238E27FC236}">
              <a16:creationId xmlns:a16="http://schemas.microsoft.com/office/drawing/2014/main" id="{EFC0B808-FC53-57BE-7BBA-E78A9B98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9233" name="Picture 1">
          <a:extLst>
            <a:ext uri="{FF2B5EF4-FFF2-40B4-BE49-F238E27FC236}">
              <a16:creationId xmlns:a16="http://schemas.microsoft.com/office/drawing/2014/main" id="{A1E0030C-B2C6-267C-4991-E0C70C08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4289" name="Picture 1">
          <a:extLst>
            <a:ext uri="{FF2B5EF4-FFF2-40B4-BE49-F238E27FC236}">
              <a16:creationId xmlns:a16="http://schemas.microsoft.com/office/drawing/2014/main" id="{3AA8F187-2FCA-7AC0-73D8-1DC04E4F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1524" name="Picture 3">
          <a:extLst>
            <a:ext uri="{FF2B5EF4-FFF2-40B4-BE49-F238E27FC236}">
              <a16:creationId xmlns:a16="http://schemas.microsoft.com/office/drawing/2014/main" id="{489AC579-5081-A94E-FCE3-C1D51456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1507" name="Button 1" descr="Legyen bíró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38E392D1-BC3D-6178-49E5-7A559E944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1508" name="Button 2" descr="Nincs bíró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1ACB35AB-379E-BB17-F511-2ADC0DCE04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25620" name="Picture 21">
          <a:extLst>
            <a:ext uri="{FF2B5EF4-FFF2-40B4-BE49-F238E27FC236}">
              <a16:creationId xmlns:a16="http://schemas.microsoft.com/office/drawing/2014/main" id="{8BBAB047-03E3-3572-5553-7A0DC3222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67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25604" name="Button 1" descr="Sorsolási rangsor &#10;szerinti sorbarakás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F7E40E60-B482-E1A6-9CBE-6B6D7D8AD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7665" name="Picture 1">
          <a:extLst>
            <a:ext uri="{FF2B5EF4-FFF2-40B4-BE49-F238E27FC236}">
              <a16:creationId xmlns:a16="http://schemas.microsoft.com/office/drawing/2014/main" id="{32653702-8CF9-AC29-CBB0-2EEA8CB5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8689" name="Picture 1">
          <a:extLst>
            <a:ext uri="{FF2B5EF4-FFF2-40B4-BE49-F238E27FC236}">
              <a16:creationId xmlns:a16="http://schemas.microsoft.com/office/drawing/2014/main" id="{B23FF5BE-616F-09E7-52D9-B4D5B624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1761" name="Picture 1">
          <a:extLst>
            <a:ext uri="{FF2B5EF4-FFF2-40B4-BE49-F238E27FC236}">
              <a16:creationId xmlns:a16="http://schemas.microsoft.com/office/drawing/2014/main" id="{75EA09B1-275A-B54C-69BF-CD2C5B2C7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65" name="Picture 23">
          <a:extLst>
            <a:ext uri="{FF2B5EF4-FFF2-40B4-BE49-F238E27FC236}">
              <a16:creationId xmlns:a16="http://schemas.microsoft.com/office/drawing/2014/main" id="{13C5B9C4-5091-273A-9F69-84297C34E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32788" name="Picture 3">
          <a:extLst>
            <a:ext uri="{FF2B5EF4-FFF2-40B4-BE49-F238E27FC236}">
              <a16:creationId xmlns:a16="http://schemas.microsoft.com/office/drawing/2014/main" id="{9D460EE1-9402-EC0E-2B34-8F1FFAB8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2771" name="Button 1" descr="Legyen bíró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1457249A-2CF9-094D-7A45-9601EF187F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2772" name="Button 2" descr="Nincs bíró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B8EE797-55FD-5640-4EAB-B1CC5A55C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59396" name="Picture 21">
          <a:extLst>
            <a:ext uri="{FF2B5EF4-FFF2-40B4-BE49-F238E27FC236}">
              <a16:creationId xmlns:a16="http://schemas.microsoft.com/office/drawing/2014/main" id="{D4108B84-BD83-02DD-4A5F-0FFAC8C8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67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59393" name="Butto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4E0B9EA3-BF9A-2FE3-B415-915F03807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0417" name="Picture 1">
          <a:extLst>
            <a:ext uri="{FF2B5EF4-FFF2-40B4-BE49-F238E27FC236}">
              <a16:creationId xmlns:a16="http://schemas.microsoft.com/office/drawing/2014/main" id="{4BDE289D-23C1-BF52-3B8E-CD7C2993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441" name="Picture 1">
          <a:extLst>
            <a:ext uri="{FF2B5EF4-FFF2-40B4-BE49-F238E27FC236}">
              <a16:creationId xmlns:a16="http://schemas.microsoft.com/office/drawing/2014/main" id="{0DE45FEB-B8FF-2BE2-0582-8678E557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2465" name="Picture 1">
          <a:extLst>
            <a:ext uri="{FF2B5EF4-FFF2-40B4-BE49-F238E27FC236}">
              <a16:creationId xmlns:a16="http://schemas.microsoft.com/office/drawing/2014/main" id="{763B0D31-CDE6-86E0-2A49-6BC96582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3489" name="Picture 1">
          <a:extLst>
            <a:ext uri="{FF2B5EF4-FFF2-40B4-BE49-F238E27FC236}">
              <a16:creationId xmlns:a16="http://schemas.microsoft.com/office/drawing/2014/main" id="{7C7C9AC3-F88B-478E-D873-8190782E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4513" name="Picture 1">
          <a:extLst>
            <a:ext uri="{FF2B5EF4-FFF2-40B4-BE49-F238E27FC236}">
              <a16:creationId xmlns:a16="http://schemas.microsoft.com/office/drawing/2014/main" id="{E070F089-5F88-26BD-4C14-A3F79942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537" name="Picture 1">
          <a:extLst>
            <a:ext uri="{FF2B5EF4-FFF2-40B4-BE49-F238E27FC236}">
              <a16:creationId xmlns:a16="http://schemas.microsoft.com/office/drawing/2014/main" id="{0212D083-AFAD-226D-6912-3C21F611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44052" name="Picture 3">
          <a:extLst>
            <a:ext uri="{FF2B5EF4-FFF2-40B4-BE49-F238E27FC236}">
              <a16:creationId xmlns:a16="http://schemas.microsoft.com/office/drawing/2014/main" id="{1953F9C9-A717-4347-EF68-B730F3C1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44035" name="Button 1" descr="Legyen bíró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85BD5BDA-52F7-A126-5C0A-7AC13AA1BB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44036" name="Button 2" descr="Nincs bíró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74EF3765-1064-5FB9-92E9-580B9C994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092" name="Picture 21">
          <a:extLst>
            <a:ext uri="{FF2B5EF4-FFF2-40B4-BE49-F238E27FC236}">
              <a16:creationId xmlns:a16="http://schemas.microsoft.com/office/drawing/2014/main" id="{EE133878-3576-D4E3-891D-3F35EA2B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524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076" name="Button 82" descr="Sorsolási rangsor &#10;szerinti sorbarakás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D16CA8CE-3289-7B53-D875-75B6BB016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13" name="Picture 3">
          <a:extLst>
            <a:ext uri="{FF2B5EF4-FFF2-40B4-BE49-F238E27FC236}">
              <a16:creationId xmlns:a16="http://schemas.microsoft.com/office/drawing/2014/main" id="{114F2E8B-67CB-F436-7D4D-752703C7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137" name="Picture 1">
          <a:extLst>
            <a:ext uri="{FF2B5EF4-FFF2-40B4-BE49-F238E27FC236}">
              <a16:creationId xmlns:a16="http://schemas.microsoft.com/office/drawing/2014/main" id="{5278EB10-ED90-E487-1665-F4576D59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185" name="Picture 1">
          <a:extLst>
            <a:ext uri="{FF2B5EF4-FFF2-40B4-BE49-F238E27FC236}">
              <a16:creationId xmlns:a16="http://schemas.microsoft.com/office/drawing/2014/main" id="{46D49CAB-0727-BD3C-953B-7E542471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8209" name="Picture 1">
          <a:extLst>
            <a:ext uri="{FF2B5EF4-FFF2-40B4-BE49-F238E27FC236}">
              <a16:creationId xmlns:a16="http://schemas.microsoft.com/office/drawing/2014/main" id="{20D7FC89-9ABE-1613-DA6D-8F675417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10260" name="Picture 3">
          <a:extLst>
            <a:ext uri="{FF2B5EF4-FFF2-40B4-BE49-F238E27FC236}">
              <a16:creationId xmlns:a16="http://schemas.microsoft.com/office/drawing/2014/main" id="{2AB8A4AB-EB5A-0AF6-4031-D33DD40E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243" name="Button 1" descr="Legyen bíró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85794E97-9EA9-E7B2-0EB2-91EA082EB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244" name="Button 2" descr="Nincs bíró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5385F47D-D76E-9EA7-B102-9BDE3B7EF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14356" name="Picture 21">
          <a:extLst>
            <a:ext uri="{FF2B5EF4-FFF2-40B4-BE49-F238E27FC236}">
              <a16:creationId xmlns:a16="http://schemas.microsoft.com/office/drawing/2014/main" id="{579EDE14-3F90-00F9-C3A1-05E857BE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24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4340" name="Button 1" descr="Sorsolási rangsor &#10;szerinti sorbarakás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BD95630A-124F-8443-6B63-B618F30A6C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akolimpia%202%20kcs%20j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Fiú 2 kcs B ELO"/>
      <sheetName val="Fiú 2 kcs.B 1 csop"/>
      <sheetName val="Fiú 2 kcs B 2 csop."/>
      <sheetName val="Fiú 2 kcs B 3-4 csop"/>
      <sheetName val="Fiú 2 kcs. B 5 csop."/>
      <sheetName val="Fiú 2 kcs. B 6 csop."/>
      <sheetName val="Fiú 2 kcs B 7-8 csop."/>
    </sheetNames>
    <definedNames>
      <definedName name="egyeni_fotabla_sorsolasi_ranglista"/>
    </definedNames>
    <sheetDataSet>
      <sheetData sheetId="0">
        <row r="6">
          <cell r="A6" t="str">
            <v>Diákolimpia 2026</v>
          </cell>
        </row>
        <row r="8">
          <cell r="A8" t="str">
            <v>Fiú 2 kcs B</v>
          </cell>
        </row>
        <row r="10">
          <cell r="D10" t="str">
            <v xml:space="preserve">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5.xml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6.xml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0.xml"/><Relationship Id="rId5" Type="http://schemas.openxmlformats.org/officeDocument/2006/relationships/comments" Target="../comments6.xml"/><Relationship Id="rId4" Type="http://schemas.openxmlformats.org/officeDocument/2006/relationships/ctrlProp" Target="../ctrlProps/ctrlProp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28.xml"/><Relationship Id="rId5" Type="http://schemas.openxmlformats.org/officeDocument/2006/relationships/comments" Target="../comments8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8.xml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992A-6900-4CF8-9EFC-4756BE6C3160}">
  <sheetPr codeName="Sheet1"/>
  <dimension ref="A1:G18"/>
  <sheetViews>
    <sheetView showGridLines="0" workbookViewId="0">
      <selection activeCell="D8" activeCellId="1" sqref="B28:D37 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ht="36.75" customHeight="1" x14ac:dyDescent="0.25">
      <c r="A2" s="644" t="s">
        <v>1</v>
      </c>
      <c r="B2" s="644"/>
      <c r="C2" s="644"/>
      <c r="D2" s="644"/>
      <c r="E2" s="644"/>
      <c r="F2" s="7"/>
      <c r="G2" s="7"/>
    </row>
    <row r="3" spans="1:7" ht="6" customHeight="1" x14ac:dyDescent="0.25">
      <c r="A3" s="8"/>
      <c r="B3" s="9"/>
      <c r="C3" s="9"/>
      <c r="D3" s="9"/>
      <c r="E3" s="10"/>
      <c r="F3" s="6"/>
      <c r="G3" s="6"/>
    </row>
    <row r="4" spans="1:7" ht="20.25" customHeight="1" x14ac:dyDescent="0.25">
      <c r="A4" s="645" t="s">
        <v>2</v>
      </c>
      <c r="B4" s="645"/>
      <c r="C4" s="645"/>
      <c r="D4" s="645"/>
      <c r="E4" s="645"/>
      <c r="F4" s="6"/>
      <c r="G4" s="6"/>
    </row>
    <row r="5" spans="1:7" ht="15" customHeight="1" x14ac:dyDescent="0.25">
      <c r="A5" s="11" t="s">
        <v>3</v>
      </c>
      <c r="B5" s="12"/>
      <c r="C5" s="12"/>
      <c r="D5" s="12"/>
      <c r="E5" s="13"/>
      <c r="F5" s="14"/>
      <c r="G5" s="15"/>
    </row>
    <row r="6" spans="1:7" ht="24.6" x14ac:dyDescent="0.25">
      <c r="A6" s="16" t="s">
        <v>4</v>
      </c>
      <c r="B6" s="17"/>
      <c r="C6" s="18"/>
      <c r="D6" s="19"/>
      <c r="E6" s="20"/>
      <c r="F6" s="6"/>
      <c r="G6" s="6"/>
    </row>
    <row r="7" spans="1:7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14"/>
      <c r="G7" s="15"/>
    </row>
    <row r="8" spans="1:7" ht="16.5" customHeight="1" x14ac:dyDescent="0.25">
      <c r="A8" s="22" t="s">
        <v>10</v>
      </c>
      <c r="B8" s="22" t="s">
        <v>11</v>
      </c>
      <c r="C8" s="22" t="s">
        <v>12</v>
      </c>
      <c r="D8" s="22" t="s">
        <v>13</v>
      </c>
      <c r="E8" s="22"/>
      <c r="F8" s="6"/>
      <c r="G8" s="6"/>
    </row>
    <row r="9" spans="1:7" ht="15" customHeight="1" x14ac:dyDescent="0.25">
      <c r="A9" s="11" t="s">
        <v>14</v>
      </c>
      <c r="B9" s="12"/>
      <c r="C9" s="23" t="s">
        <v>15</v>
      </c>
      <c r="D9" s="23"/>
      <c r="E9" s="24" t="s">
        <v>16</v>
      </c>
      <c r="F9" s="6"/>
      <c r="G9" s="6"/>
    </row>
    <row r="10" spans="1:7" x14ac:dyDescent="0.25">
      <c r="A10" s="25"/>
      <c r="B10" s="26"/>
      <c r="C10" s="27"/>
      <c r="D10" s="23" t="s">
        <v>17</v>
      </c>
      <c r="E10" s="28"/>
      <c r="F10" s="6"/>
      <c r="G10" s="6"/>
    </row>
    <row r="11" spans="1:7" x14ac:dyDescent="0.25">
      <c r="A11" s="29"/>
      <c r="B11" s="12"/>
      <c r="C11" s="30" t="s">
        <v>18</v>
      </c>
      <c r="D11" s="30" t="s">
        <v>19</v>
      </c>
      <c r="E11" s="30" t="s">
        <v>20</v>
      </c>
      <c r="F11" s="31"/>
      <c r="G11" s="31"/>
    </row>
    <row r="12" spans="1:7" x14ac:dyDescent="0.25">
      <c r="A12" s="32"/>
      <c r="B12" s="6"/>
      <c r="C12" s="33"/>
      <c r="D12" s="33"/>
      <c r="E12" s="33"/>
      <c r="F12" s="6"/>
      <c r="G12" s="6"/>
    </row>
    <row r="13" spans="1:7" ht="7.5" customHeight="1" x14ac:dyDescent="0.25">
      <c r="A13" s="31"/>
      <c r="B13" s="31"/>
      <c r="C13" s="31"/>
      <c r="D13" s="31"/>
      <c r="E13" s="34"/>
      <c r="F13" s="31"/>
      <c r="G13" s="31"/>
    </row>
    <row r="14" spans="1:7" ht="112.5" customHeight="1" x14ac:dyDescent="0.25">
      <c r="A14" s="31"/>
      <c r="B14" s="31"/>
      <c r="C14" s="31"/>
      <c r="D14" s="31"/>
      <c r="E14" s="34"/>
      <c r="F14" s="31"/>
      <c r="G14" s="31"/>
    </row>
    <row r="15" spans="1:7" ht="18.75" customHeight="1" x14ac:dyDescent="0.25">
      <c r="A15" s="35"/>
      <c r="B15" s="35"/>
      <c r="C15" s="35"/>
      <c r="D15" s="35"/>
      <c r="E15" s="34"/>
      <c r="F15" s="31"/>
      <c r="G15" s="31"/>
    </row>
    <row r="16" spans="1:7" ht="17.25" customHeight="1" x14ac:dyDescent="0.25">
      <c r="A16" s="35"/>
      <c r="B16" s="35"/>
      <c r="C16" s="35"/>
      <c r="D16" s="35"/>
      <c r="E16" s="36"/>
      <c r="F16" s="31"/>
      <c r="G16" s="31"/>
    </row>
    <row r="17" spans="1:7" ht="12.75" customHeight="1" x14ac:dyDescent="0.25">
      <c r="A17" s="37"/>
      <c r="B17" s="38"/>
      <c r="C17" s="39"/>
      <c r="D17" s="40"/>
      <c r="E17" s="34"/>
      <c r="F17" s="31"/>
      <c r="G17" s="31"/>
    </row>
    <row r="18" spans="1:7" x14ac:dyDescent="0.25">
      <c r="A18" s="31"/>
      <c r="B18" s="31"/>
      <c r="C18" s="31"/>
      <c r="D18" s="31"/>
      <c r="E18" s="34"/>
      <c r="F18" s="31"/>
      <c r="G18" s="3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3E9A-DF0E-46FA-9A1D-88903945E246}">
  <sheetPr codeName="Munka12">
    <tabColor indexed="11"/>
  </sheetPr>
  <dimension ref="A1:AK43"/>
  <sheetViews>
    <sheetView workbookViewId="0">
      <selection activeCell="L17" sqref="L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7" hidden="1" customWidth="1"/>
    <col min="26" max="37" width="9" style="187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Y1"/>
      <c r="Z1"/>
      <c r="AA1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1" t="str">
        <f>Altalanos!$B$8</f>
        <v>Lány 2 kcs. B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196"/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196"/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196"/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229" t="s">
        <v>105</v>
      </c>
      <c r="B7" s="230">
        <v>16</v>
      </c>
      <c r="C7" s="231">
        <f>IF($B7="","",VLOOKUP($B7,'Lány 2 kcs. B ELO'!$A$7:$O$22,5))</f>
        <v>0</v>
      </c>
      <c r="D7" s="231">
        <f>IF($B7="","",VLOOKUP($B7,'Lány 2 kcs. B ELO'!$A$7:$O$22,15))</f>
        <v>0</v>
      </c>
      <c r="E7" s="232" t="str">
        <f>UPPER(IF($B7="","",VLOOKUP($B7,'Lány 2 kcs. B ELO'!$A$7:$O$22,2)))</f>
        <v xml:space="preserve">BOJTOR </v>
      </c>
      <c r="F7" s="233"/>
      <c r="G7" s="232" t="str">
        <f>IF($B7="","",VLOOKUP($B7,'Lány 2 kcs. B ELO'!$A$7:$O$22,3))</f>
        <v>Boglárka</v>
      </c>
      <c r="H7" s="233"/>
      <c r="I7" s="232" t="str">
        <f>IF($B7="","",VLOOKUP($B7,'Lány 2 kcs. B ELO'!$A$7:$O$22,4))</f>
        <v>Berettyóújfalui József Attila Általános Iskola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196"/>
      <c r="R7" s="196"/>
      <c r="S7" s="196"/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237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196"/>
      <c r="R8" s="196"/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230"/>
      <c r="C9" s="231">
        <v>0</v>
      </c>
      <c r="D9" s="231">
        <v>0</v>
      </c>
      <c r="E9" s="232" t="s">
        <v>379</v>
      </c>
      <c r="F9" s="233"/>
      <c r="G9" s="232" t="s">
        <v>264</v>
      </c>
      <c r="H9" s="233"/>
      <c r="I9" s="159" t="s">
        <v>98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237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230"/>
      <c r="C11" s="231">
        <v>0</v>
      </c>
      <c r="D11" s="231">
        <v>0</v>
      </c>
      <c r="E11" s="232" t="s">
        <v>380</v>
      </c>
      <c r="F11" s="233"/>
      <c r="G11" s="232" t="s">
        <v>255</v>
      </c>
      <c r="H11" s="233"/>
      <c r="I11" s="159" t="s">
        <v>254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 x14ac:dyDescent="0.25">
      <c r="A18" s="227"/>
      <c r="B18" s="649"/>
      <c r="C18" s="649"/>
      <c r="D18" s="650" t="str">
        <f>E7</f>
        <v xml:space="preserve">BOJTOR </v>
      </c>
      <c r="E18" s="650"/>
      <c r="F18" s="650" t="str">
        <f>E9</f>
        <v>MOLNÁR</v>
      </c>
      <c r="G18" s="650"/>
      <c r="H18" s="650" t="str">
        <f>E11</f>
        <v>NAGY</v>
      </c>
      <c r="I18" s="650"/>
      <c r="J18" s="227"/>
      <c r="K18" s="227"/>
      <c r="L18" s="227"/>
      <c r="M18" s="227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 x14ac:dyDescent="0.25">
      <c r="A19" s="241" t="s">
        <v>105</v>
      </c>
      <c r="B19" s="651" t="str">
        <f>E7</f>
        <v xml:space="preserve">BOJTOR </v>
      </c>
      <c r="C19" s="651"/>
      <c r="D19" s="652"/>
      <c r="E19" s="652"/>
      <c r="F19" s="653"/>
      <c r="G19" s="653"/>
      <c r="H19" s="653"/>
      <c r="I19" s="653"/>
      <c r="J19" s="227"/>
      <c r="K19" s="227"/>
      <c r="L19" s="227"/>
      <c r="M19" s="227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 x14ac:dyDescent="0.25">
      <c r="A20" s="241" t="s">
        <v>125</v>
      </c>
      <c r="B20" s="651" t="str">
        <f>E9</f>
        <v>MOLNÁR</v>
      </c>
      <c r="C20" s="651"/>
      <c r="D20" s="653"/>
      <c r="E20" s="653"/>
      <c r="F20" s="652"/>
      <c r="G20" s="652"/>
      <c r="H20" s="653"/>
      <c r="I20" s="653"/>
      <c r="J20" s="227"/>
      <c r="K20" s="227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 x14ac:dyDescent="0.25">
      <c r="A21" s="241" t="s">
        <v>128</v>
      </c>
      <c r="B21" s="651" t="str">
        <f>E11</f>
        <v>NAGY</v>
      </c>
      <c r="C21" s="651"/>
      <c r="D21" s="653"/>
      <c r="E21" s="653"/>
      <c r="F21" s="653"/>
      <c r="G21" s="653"/>
      <c r="H21" s="652"/>
      <c r="I21" s="652"/>
      <c r="J21" s="227"/>
      <c r="K21" s="227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3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42"/>
      <c r="M32" s="242"/>
      <c r="O32" s="196"/>
      <c r="P32" s="196"/>
      <c r="Q32" s="196"/>
      <c r="R32" s="196"/>
      <c r="S32" s="196"/>
    </row>
    <row r="33" spans="1:19" x14ac:dyDescent="0.25">
      <c r="A33" s="243" t="s">
        <v>114</v>
      </c>
      <c r="B33" s="244"/>
      <c r="C33" s="245"/>
      <c r="D33" s="246" t="s">
        <v>132</v>
      </c>
      <c r="E33" s="247" t="s">
        <v>133</v>
      </c>
      <c r="F33" s="248"/>
      <c r="G33" s="246" t="s">
        <v>132</v>
      </c>
      <c r="H33" s="247" t="s">
        <v>134</v>
      </c>
      <c r="I33" s="249"/>
      <c r="J33" s="247" t="s">
        <v>135</v>
      </c>
      <c r="K33" s="250" t="s">
        <v>136</v>
      </c>
      <c r="L33" s="31"/>
      <c r="M33" s="251"/>
      <c r="N33" s="252"/>
      <c r="O33" s="196"/>
      <c r="P33" s="253"/>
      <c r="Q33" s="253"/>
      <c r="R33" s="210"/>
      <c r="S33" s="196"/>
    </row>
    <row r="34" spans="1:19" x14ac:dyDescent="0.25">
      <c r="A34" s="254" t="s">
        <v>137</v>
      </c>
      <c r="B34" s="255"/>
      <c r="C34" s="256"/>
      <c r="D34" s="257"/>
      <c r="E34" s="654"/>
      <c r="F34" s="654"/>
      <c r="G34" s="258" t="s">
        <v>138</v>
      </c>
      <c r="H34" s="255"/>
      <c r="I34" s="259"/>
      <c r="J34" s="260"/>
      <c r="K34" s="261" t="s">
        <v>139</v>
      </c>
      <c r="L34" s="262"/>
      <c r="M34" s="263"/>
      <c r="O34" s="196"/>
      <c r="P34" s="211"/>
      <c r="Q34" s="211"/>
      <c r="R34" s="264"/>
      <c r="S34" s="196"/>
    </row>
    <row r="35" spans="1:19" x14ac:dyDescent="0.25">
      <c r="A35" s="265" t="s">
        <v>140</v>
      </c>
      <c r="B35" s="266"/>
      <c r="C35" s="267"/>
      <c r="D35" s="268"/>
      <c r="E35" s="655"/>
      <c r="F35" s="655"/>
      <c r="G35" s="269" t="s">
        <v>141</v>
      </c>
      <c r="H35" s="270"/>
      <c r="I35" s="271"/>
      <c r="J35" s="272"/>
      <c r="K35" s="273"/>
      <c r="L35" s="242"/>
      <c r="M35" s="274"/>
      <c r="O35" s="196"/>
      <c r="P35" s="264"/>
      <c r="Q35" s="275"/>
      <c r="R35" s="264"/>
      <c r="S35" s="196"/>
    </row>
    <row r="36" spans="1:19" x14ac:dyDescent="0.25">
      <c r="A36" s="276"/>
      <c r="B36" s="277"/>
      <c r="C36" s="278"/>
      <c r="D36" s="268"/>
      <c r="E36" s="279"/>
      <c r="F36" s="280"/>
      <c r="G36" s="269" t="s">
        <v>142</v>
      </c>
      <c r="H36" s="270"/>
      <c r="I36" s="271"/>
      <c r="J36" s="272"/>
      <c r="K36" s="261" t="s">
        <v>143</v>
      </c>
      <c r="L36" s="262"/>
      <c r="M36" s="281"/>
      <c r="O36" s="196"/>
      <c r="P36" s="211"/>
      <c r="Q36" s="211"/>
      <c r="R36" s="264"/>
      <c r="S36" s="196"/>
    </row>
    <row r="37" spans="1:19" x14ac:dyDescent="0.25">
      <c r="A37" s="282"/>
      <c r="B37" s="283"/>
      <c r="C37" s="284"/>
      <c r="D37" s="268"/>
      <c r="E37" s="279"/>
      <c r="F37" s="280"/>
      <c r="G37" s="269" t="s">
        <v>144</v>
      </c>
      <c r="H37" s="270"/>
      <c r="I37" s="271"/>
      <c r="J37" s="272"/>
      <c r="K37" s="285"/>
      <c r="L37" s="280"/>
      <c r="M37" s="263"/>
      <c r="O37" s="196"/>
      <c r="P37" s="264"/>
      <c r="Q37" s="275"/>
      <c r="R37" s="264"/>
      <c r="S37" s="196"/>
    </row>
    <row r="38" spans="1:19" x14ac:dyDescent="0.25">
      <c r="A38" s="286"/>
      <c r="B38" s="287"/>
      <c r="C38" s="288"/>
      <c r="D38" s="268"/>
      <c r="E38" s="279"/>
      <c r="F38" s="280"/>
      <c r="G38" s="269" t="s">
        <v>145</v>
      </c>
      <c r="H38" s="270"/>
      <c r="I38" s="271"/>
      <c r="J38" s="272"/>
      <c r="K38" s="265"/>
      <c r="L38" s="242"/>
      <c r="M38" s="274"/>
      <c r="O38" s="196"/>
      <c r="P38" s="264"/>
      <c r="Q38" s="275"/>
      <c r="R38" s="264"/>
      <c r="S38" s="196"/>
    </row>
    <row r="39" spans="1:19" x14ac:dyDescent="0.25">
      <c r="A39" s="289"/>
      <c r="B39" s="290"/>
      <c r="C39" s="284"/>
      <c r="D39" s="268"/>
      <c r="E39" s="279"/>
      <c r="F39" s="280"/>
      <c r="G39" s="269" t="s">
        <v>146</v>
      </c>
      <c r="H39" s="270"/>
      <c r="I39" s="271"/>
      <c r="J39" s="272"/>
      <c r="K39" s="261" t="s">
        <v>33</v>
      </c>
      <c r="L39" s="262"/>
      <c r="M39" s="281"/>
      <c r="O39" s="196"/>
      <c r="P39" s="211"/>
      <c r="Q39" s="211"/>
      <c r="R39" s="264"/>
      <c r="S39" s="196"/>
    </row>
    <row r="40" spans="1:19" x14ac:dyDescent="0.25">
      <c r="A40" s="289"/>
      <c r="B40" s="290"/>
      <c r="C40" s="291"/>
      <c r="D40" s="268"/>
      <c r="E40" s="279"/>
      <c r="F40" s="280"/>
      <c r="G40" s="269" t="s">
        <v>147</v>
      </c>
      <c r="H40" s="270"/>
      <c r="I40" s="271"/>
      <c r="J40" s="272"/>
      <c r="K40" s="285"/>
      <c r="L40" s="280"/>
      <c r="M40" s="263"/>
      <c r="O40" s="196"/>
      <c r="P40" s="264"/>
      <c r="Q40" s="275"/>
      <c r="R40" s="264"/>
      <c r="S40" s="196"/>
    </row>
    <row r="41" spans="1:19" x14ac:dyDescent="0.25">
      <c r="A41" s="292"/>
      <c r="B41" s="293"/>
      <c r="C41" s="294"/>
      <c r="D41" s="295"/>
      <c r="E41" s="296"/>
      <c r="F41" s="242"/>
      <c r="G41" s="297" t="s">
        <v>148</v>
      </c>
      <c r="H41" s="266"/>
      <c r="I41" s="298"/>
      <c r="J41" s="299"/>
      <c r="K41" s="265">
        <f>L4</f>
        <v>0</v>
      </c>
      <c r="L41" s="242"/>
      <c r="M41" s="274"/>
      <c r="O41" s="196"/>
      <c r="P41" s="264"/>
      <c r="Q41" s="275"/>
      <c r="R41" s="300"/>
      <c r="S41" s="196"/>
    </row>
    <row r="42" spans="1:19" x14ac:dyDescent="0.25">
      <c r="O42" s="196"/>
      <c r="P42" s="196"/>
      <c r="Q42" s="196"/>
      <c r="R42" s="196"/>
      <c r="S42" s="196"/>
    </row>
    <row r="43" spans="1:19" x14ac:dyDescent="0.25">
      <c r="O43" s="196"/>
      <c r="P43" s="196"/>
      <c r="Q43" s="196"/>
      <c r="R43" s="196"/>
      <c r="S43" s="196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31" priority="1" stopIfTrue="1" operator="equal">
      <formula>"Bye"</formula>
    </cfRule>
  </conditionalFormatting>
  <conditionalFormatting sqref="R41">
    <cfRule type="expression" dxfId="130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4477-37C7-45A3-8967-7CBE62A43750}">
  <sheetPr codeName="Munka13">
    <tabColor indexed="11"/>
  </sheetPr>
  <dimension ref="A1:AK43"/>
  <sheetViews>
    <sheetView workbookViewId="0">
      <selection activeCell="Q18" sqref="Q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1" t="str">
        <f>Altalanos!$B$8</f>
        <v>Lány 2 kcs. B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/>
      <c r="M3" s="53" t="s">
        <v>35</v>
      </c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301"/>
      <c r="M4" s="218">
        <f>Altalanos!$E$10</f>
        <v>0</v>
      </c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229" t="s">
        <v>105</v>
      </c>
      <c r="B7" s="230"/>
      <c r="C7" s="302">
        <v>0</v>
      </c>
      <c r="D7" s="302">
        <v>0</v>
      </c>
      <c r="E7" s="656" t="s">
        <v>381</v>
      </c>
      <c r="F7" s="656"/>
      <c r="G7" s="656" t="s">
        <v>248</v>
      </c>
      <c r="H7" s="656"/>
      <c r="I7" s="159" t="s">
        <v>249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196"/>
      <c r="R7" s="196"/>
      <c r="S7" s="196"/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237"/>
      <c r="C8" s="304"/>
      <c r="D8" s="304"/>
      <c r="E8" s="304"/>
      <c r="F8" s="304"/>
      <c r="G8" s="304"/>
      <c r="H8" s="304"/>
      <c r="I8" s="304"/>
      <c r="J8" s="227"/>
      <c r="K8" s="229"/>
      <c r="L8" s="229"/>
      <c r="M8" s="239"/>
      <c r="N8" s="196"/>
      <c r="O8" s="196"/>
      <c r="P8" s="196"/>
      <c r="Q8" s="196"/>
      <c r="R8" s="196"/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230">
        <v>15</v>
      </c>
      <c r="C9" s="302">
        <f>IF($B9="","",VLOOKUP($B9,'Lány 2 kcs. B ELO'!$A$7:$O$22,5))</f>
        <v>0</v>
      </c>
      <c r="D9" s="302">
        <f>IF($B9="","",VLOOKUP($B9,'Lány 2 kcs. B ELO'!$A$7:$O$22,15))</f>
        <v>0</v>
      </c>
      <c r="E9" s="656" t="str">
        <f>UPPER(IF($B9="","",VLOOKUP($B9,'Lány 2 kcs. B ELO'!$A$7:$O$22,2)))</f>
        <v xml:space="preserve">KOBRA </v>
      </c>
      <c r="F9" s="656"/>
      <c r="G9" s="656" t="str">
        <f>IF($B9="","",VLOOKUP($B9,'Lány 2 kcs. B ELO'!$A$7:$O$22,3))</f>
        <v>Zsófia</v>
      </c>
      <c r="H9" s="656"/>
      <c r="I9" s="167" t="s">
        <v>226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237"/>
      <c r="C10" s="304"/>
      <c r="D10" s="304"/>
      <c r="E10" s="304"/>
      <c r="F10" s="304"/>
      <c r="G10" s="304"/>
      <c r="H10" s="304"/>
      <c r="I10" s="304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230"/>
      <c r="C11" s="302">
        <v>0</v>
      </c>
      <c r="D11" s="302">
        <v>0</v>
      </c>
      <c r="E11" s="656" t="s">
        <v>382</v>
      </c>
      <c r="F11" s="656"/>
      <c r="G11" s="656" t="s">
        <v>262</v>
      </c>
      <c r="H11" s="656"/>
      <c r="I11" s="159" t="s">
        <v>98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9"/>
      <c r="B12" s="237"/>
      <c r="C12" s="304"/>
      <c r="D12" s="304"/>
      <c r="E12" s="304"/>
      <c r="F12" s="304"/>
      <c r="G12" s="304"/>
      <c r="H12" s="304"/>
      <c r="I12" s="304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229" t="s">
        <v>152</v>
      </c>
      <c r="B13" s="230"/>
      <c r="C13" s="302">
        <v>0</v>
      </c>
      <c r="D13" s="302">
        <v>0</v>
      </c>
      <c r="E13" s="656" t="s">
        <v>383</v>
      </c>
      <c r="F13" s="656"/>
      <c r="G13" s="656" t="s">
        <v>262</v>
      </c>
      <c r="H13" s="656"/>
      <c r="I13" s="167" t="s">
        <v>197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 x14ac:dyDescent="0.25">
      <c r="A18" s="227"/>
      <c r="B18" s="649"/>
      <c r="C18" s="649"/>
      <c r="D18" s="650" t="str">
        <f>E7</f>
        <v>GELETEI</v>
      </c>
      <c r="E18" s="650"/>
      <c r="F18" s="650" t="str">
        <f>E9</f>
        <v xml:space="preserve">KOBRA </v>
      </c>
      <c r="G18" s="650"/>
      <c r="H18" s="650" t="str">
        <f>E11</f>
        <v>SARANG</v>
      </c>
      <c r="I18" s="650"/>
      <c r="J18" s="650" t="str">
        <f>E13</f>
        <v xml:space="preserve">MAGASI </v>
      </c>
      <c r="K18" s="650"/>
      <c r="L18" s="227"/>
      <c r="M18" s="227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 x14ac:dyDescent="0.25">
      <c r="A19" s="241" t="s">
        <v>105</v>
      </c>
      <c r="B19" s="651" t="str">
        <f>E7</f>
        <v>GELETEI</v>
      </c>
      <c r="C19" s="651"/>
      <c r="D19" s="652"/>
      <c r="E19" s="652"/>
      <c r="F19" s="653"/>
      <c r="G19" s="653"/>
      <c r="H19" s="653"/>
      <c r="I19" s="653"/>
      <c r="J19" s="650"/>
      <c r="K19" s="650"/>
      <c r="L19" s="227"/>
      <c r="M19" s="227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 x14ac:dyDescent="0.25">
      <c r="A20" s="241" t="s">
        <v>125</v>
      </c>
      <c r="B20" s="651" t="str">
        <f>E9</f>
        <v xml:space="preserve">KOBRA </v>
      </c>
      <c r="C20" s="651"/>
      <c r="D20" s="653"/>
      <c r="E20" s="653"/>
      <c r="F20" s="652"/>
      <c r="G20" s="652"/>
      <c r="H20" s="653"/>
      <c r="I20" s="653"/>
      <c r="J20" s="653"/>
      <c r="K20" s="653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 x14ac:dyDescent="0.25">
      <c r="A21" s="241" t="s">
        <v>128</v>
      </c>
      <c r="B21" s="651" t="str">
        <f>E11</f>
        <v>SARANG</v>
      </c>
      <c r="C21" s="651"/>
      <c r="D21" s="653"/>
      <c r="E21" s="653"/>
      <c r="F21" s="653"/>
      <c r="G21" s="653"/>
      <c r="H21" s="652"/>
      <c r="I21" s="652"/>
      <c r="J21" s="653"/>
      <c r="K21" s="653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 x14ac:dyDescent="0.25">
      <c r="A22" s="241" t="s">
        <v>152</v>
      </c>
      <c r="B22" s="651" t="str">
        <f>E13</f>
        <v xml:space="preserve">MAGASI </v>
      </c>
      <c r="C22" s="651"/>
      <c r="D22" s="653"/>
      <c r="E22" s="653"/>
      <c r="F22" s="653"/>
      <c r="G22" s="653"/>
      <c r="H22" s="650"/>
      <c r="I22" s="650"/>
      <c r="J22" s="652"/>
      <c r="K22" s="652"/>
      <c r="L22" s="227"/>
      <c r="M22" s="227"/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3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42"/>
      <c r="M32" s="227"/>
      <c r="O32" s="196"/>
      <c r="P32" s="196"/>
      <c r="Q32" s="196"/>
      <c r="R32" s="196"/>
      <c r="S32" s="196"/>
    </row>
    <row r="33" spans="1:19" x14ac:dyDescent="0.25">
      <c r="A33" s="243" t="s">
        <v>114</v>
      </c>
      <c r="B33" s="244"/>
      <c r="C33" s="245"/>
      <c r="D33" s="246" t="s">
        <v>132</v>
      </c>
      <c r="E33" s="247" t="s">
        <v>133</v>
      </c>
      <c r="F33" s="248"/>
      <c r="G33" s="246" t="s">
        <v>132</v>
      </c>
      <c r="H33" s="247" t="s">
        <v>134</v>
      </c>
      <c r="I33" s="249"/>
      <c r="J33" s="247" t="s">
        <v>135</v>
      </c>
      <c r="K33" s="250" t="s">
        <v>136</v>
      </c>
      <c r="L33" s="31"/>
      <c r="M33" s="248"/>
      <c r="O33" s="196"/>
      <c r="P33" s="253"/>
      <c r="Q33" s="253"/>
      <c r="R33" s="210"/>
      <c r="S33" s="196"/>
    </row>
    <row r="34" spans="1:19" x14ac:dyDescent="0.25">
      <c r="A34" s="254" t="s">
        <v>137</v>
      </c>
      <c r="B34" s="255"/>
      <c r="C34" s="256"/>
      <c r="D34" s="257"/>
      <c r="E34" s="654"/>
      <c r="F34" s="654"/>
      <c r="G34" s="258" t="s">
        <v>138</v>
      </c>
      <c r="H34" s="255"/>
      <c r="I34" s="259"/>
      <c r="J34" s="260"/>
      <c r="K34" s="261" t="s">
        <v>139</v>
      </c>
      <c r="L34" s="262"/>
      <c r="M34" s="281"/>
      <c r="O34" s="196"/>
      <c r="P34" s="211"/>
      <c r="Q34" s="211"/>
      <c r="R34" s="264"/>
      <c r="S34" s="196"/>
    </row>
    <row r="35" spans="1:19" x14ac:dyDescent="0.25">
      <c r="A35" s="265" t="s">
        <v>140</v>
      </c>
      <c r="B35" s="266"/>
      <c r="C35" s="267"/>
      <c r="D35" s="268"/>
      <c r="E35" s="655"/>
      <c r="F35" s="655"/>
      <c r="G35" s="269" t="s">
        <v>141</v>
      </c>
      <c r="H35" s="270"/>
      <c r="I35" s="271"/>
      <c r="J35" s="272"/>
      <c r="K35" s="273"/>
      <c r="L35" s="242"/>
      <c r="M35" s="274"/>
      <c r="O35" s="196"/>
      <c r="P35" s="264"/>
      <c r="Q35" s="275"/>
      <c r="R35" s="264"/>
      <c r="S35" s="196"/>
    </row>
    <row r="36" spans="1:19" x14ac:dyDescent="0.25">
      <c r="A36" s="276"/>
      <c r="B36" s="277"/>
      <c r="C36" s="278"/>
      <c r="D36" s="268"/>
      <c r="E36" s="279"/>
      <c r="F36" s="280"/>
      <c r="G36" s="269" t="s">
        <v>142</v>
      </c>
      <c r="H36" s="270"/>
      <c r="I36" s="271"/>
      <c r="J36" s="272"/>
      <c r="K36" s="261" t="s">
        <v>143</v>
      </c>
      <c r="L36" s="262"/>
      <c r="M36" s="281"/>
      <c r="O36" s="196"/>
      <c r="P36" s="211"/>
      <c r="Q36" s="211"/>
      <c r="R36" s="264"/>
      <c r="S36" s="196"/>
    </row>
    <row r="37" spans="1:19" x14ac:dyDescent="0.25">
      <c r="A37" s="282"/>
      <c r="B37" s="283"/>
      <c r="C37" s="284"/>
      <c r="D37" s="268"/>
      <c r="E37" s="279"/>
      <c r="F37" s="280"/>
      <c r="G37" s="269" t="s">
        <v>144</v>
      </c>
      <c r="H37" s="270"/>
      <c r="I37" s="271"/>
      <c r="J37" s="272"/>
      <c r="K37" s="285"/>
      <c r="L37" s="280"/>
      <c r="M37" s="263"/>
      <c r="O37" s="196"/>
      <c r="P37" s="264"/>
      <c r="Q37" s="275"/>
      <c r="R37" s="264"/>
      <c r="S37" s="196"/>
    </row>
    <row r="38" spans="1:19" x14ac:dyDescent="0.25">
      <c r="A38" s="286"/>
      <c r="B38" s="287"/>
      <c r="C38" s="288"/>
      <c r="D38" s="268"/>
      <c r="E38" s="279"/>
      <c r="F38" s="280"/>
      <c r="G38" s="269" t="s">
        <v>145</v>
      </c>
      <c r="H38" s="270"/>
      <c r="I38" s="271"/>
      <c r="J38" s="272"/>
      <c r="K38" s="265"/>
      <c r="L38" s="242"/>
      <c r="M38" s="274"/>
      <c r="O38" s="196"/>
      <c r="P38" s="264"/>
      <c r="Q38" s="275"/>
      <c r="R38" s="264"/>
      <c r="S38" s="196"/>
    </row>
    <row r="39" spans="1:19" x14ac:dyDescent="0.25">
      <c r="A39" s="289"/>
      <c r="B39" s="290"/>
      <c r="C39" s="284"/>
      <c r="D39" s="268"/>
      <c r="E39" s="279"/>
      <c r="F39" s="280"/>
      <c r="G39" s="269" t="s">
        <v>146</v>
      </c>
      <c r="H39" s="270"/>
      <c r="I39" s="271"/>
      <c r="J39" s="272"/>
      <c r="K39" s="261" t="s">
        <v>33</v>
      </c>
      <c r="L39" s="262"/>
      <c r="M39" s="281"/>
      <c r="O39" s="196"/>
      <c r="P39" s="211"/>
      <c r="Q39" s="211"/>
      <c r="R39" s="264"/>
      <c r="S39" s="196"/>
    </row>
    <row r="40" spans="1:19" x14ac:dyDescent="0.25">
      <c r="A40" s="289"/>
      <c r="B40" s="290"/>
      <c r="C40" s="291"/>
      <c r="D40" s="268"/>
      <c r="E40" s="279"/>
      <c r="F40" s="280"/>
      <c r="G40" s="269" t="s">
        <v>147</v>
      </c>
      <c r="H40" s="270"/>
      <c r="I40" s="271"/>
      <c r="J40" s="272"/>
      <c r="K40" s="285"/>
      <c r="L40" s="280"/>
      <c r="M40" s="263"/>
      <c r="O40" s="196"/>
      <c r="P40" s="264"/>
      <c r="Q40" s="275"/>
      <c r="R40" s="264"/>
      <c r="S40" s="196"/>
    </row>
    <row r="41" spans="1:19" x14ac:dyDescent="0.25">
      <c r="A41" s="292"/>
      <c r="B41" s="293"/>
      <c r="C41" s="294"/>
      <c r="D41" s="295"/>
      <c r="E41" s="296"/>
      <c r="F41" s="242"/>
      <c r="G41" s="297" t="s">
        <v>148</v>
      </c>
      <c r="H41" s="266"/>
      <c r="I41" s="298"/>
      <c r="J41" s="299"/>
      <c r="K41" s="265">
        <f>M4</f>
        <v>0</v>
      </c>
      <c r="L41" s="242"/>
      <c r="M41" s="274"/>
      <c r="O41" s="196"/>
      <c r="P41" s="264"/>
      <c r="Q41" s="275"/>
      <c r="R41" s="300"/>
      <c r="S41" s="196"/>
    </row>
    <row r="42" spans="1:19" x14ac:dyDescent="0.25">
      <c r="O42" s="196"/>
      <c r="P42" s="196"/>
      <c r="Q42" s="196"/>
      <c r="R42" s="196"/>
      <c r="S42" s="196"/>
    </row>
    <row r="43" spans="1:19" x14ac:dyDescent="0.25">
      <c r="O43" s="196"/>
      <c r="P43" s="196"/>
      <c r="Q43" s="196"/>
      <c r="R43" s="196"/>
      <c r="S43" s="196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29" priority="2" stopIfTrue="1" operator="equal">
      <formula>"Bye"</formula>
    </cfRule>
  </conditionalFormatting>
  <conditionalFormatting sqref="R41">
    <cfRule type="expression" dxfId="128" priority="3" stopIfTrue="1">
      <formula>$O$1="CU"</formula>
    </cfRule>
  </conditionalFormatting>
  <conditionalFormatting sqref="I7">
    <cfRule type="expression" dxfId="127" priority="1" stopIfTrue="1">
      <formula>$P19&gt;=1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18D3-04B7-4382-A357-93569E28B414}">
  <sheetPr codeName="Munka57">
    <tabColor indexed="11"/>
  </sheetPr>
  <dimension ref="A1:AK54"/>
  <sheetViews>
    <sheetView workbookViewId="0">
      <selection activeCell="R20" sqref="R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IF(Y5=1,CONCATENATE(VLOOKUP(Y3,AA16:AH30,2)),CONCATENATE(VLOOKUP(Y3,AA2:AK13,2)))</f>
        <v>#N/A</v>
      </c>
      <c r="AC1" s="197" t="e">
        <f>IF(Y5=1,CONCATENATE(VLOOKUP(Y3,AA16:AK30,3)),CONCATENATE(VLOOKUP(Y3,AA2:AK13,3)))</f>
        <v>#N/A</v>
      </c>
      <c r="AD1" s="197" t="e">
        <f>IF(Y5=1,CONCATENATE(VLOOKUP(Y3,AA16:AK30,4)),CONCATENATE(VLOOKUP(Y3,AA2:AK13,4)))</f>
        <v>#N/A</v>
      </c>
      <c r="AE1" s="197" t="e">
        <f>IF(Y5=1,CONCATENATE(VLOOKUP(Y3,AA16:AK30,5)),CONCATENATE(VLOOKUP(Y3,AA2:AK13,5)))</f>
        <v>#N/A</v>
      </c>
      <c r="AF1" s="197" t="e">
        <f>IF(Y5=1,CONCATENATE(VLOOKUP(Y3,AA16:AK30,6)),CONCATENATE(VLOOKUP(Y3,AA2:AK13,6)))</f>
        <v>#N/A</v>
      </c>
      <c r="AG1" s="197" t="e">
        <f>IF(Y5=1,CONCATENATE(VLOOKUP(Y3,AA16:AK30,7)),CONCATENATE(VLOOKUP(Y3,AA2:AK13,7)))</f>
        <v>#N/A</v>
      </c>
      <c r="AH1" s="197" t="e">
        <f>IF(Y5=1,CONCATENATE(VLOOKUP(Y3,AA16:AK30,8)),CONCATENATE(VLOOKUP(Y3,AA2:AK13,8)))</f>
        <v>#N/A</v>
      </c>
      <c r="AI1" s="197" t="e">
        <f>IF(Y5=1,CONCATENATE(VLOOKUP(Y3,AA16:AK30,9)),CONCATENATE(VLOOKUP(Y3,AA2:AK13,9)))</f>
        <v>#N/A</v>
      </c>
      <c r="AJ1" s="197" t="e">
        <f>IF(Y5=1,CONCATENATE(VLOOKUP(Y3,AA16:AK30,10)),CONCATENATE(VLOOKUP(Y3,AA2:AK13,10)))</f>
        <v>#N/A</v>
      </c>
      <c r="AK1" s="197" t="e">
        <f>IF(Y5=1,CONCATENATE(VLOOKUP(Y3,AA16:AK30,11)),CONCATENATE(VLOOKUP(Y3,AA2:AK13,11)))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1" t="str">
        <f>Altalanos!$B$8</f>
        <v>Lány 2 kcs. B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310" t="s">
        <v>105</v>
      </c>
      <c r="B7" s="311">
        <v>10</v>
      </c>
      <c r="C7" s="231">
        <f>IF($B7="","",VLOOKUP($B7,'Lány 2 kcs. B ELO'!$A$7:$O$22,5))</f>
        <v>0</v>
      </c>
      <c r="D7" s="231">
        <f>IF($B7="","",VLOOKUP($B7,'Lány 2 kcs. B ELO'!$A$7:$O$22,15))</f>
        <v>0</v>
      </c>
      <c r="E7" s="312" t="str">
        <f>UPPER(IF($B7="","",VLOOKUP($B7,'Lány 2 kcs. B ELO'!$A$7:$O$22,2)))</f>
        <v xml:space="preserve">BAJZÁT </v>
      </c>
      <c r="F7" s="313"/>
      <c r="G7" s="312" t="str">
        <f>IF($B7="","",VLOOKUP($B7,'Lány 2 kcs. B ELO'!$A$7:$O$22,3))</f>
        <v>Olívia Sára</v>
      </c>
      <c r="H7" s="313"/>
      <c r="I7" s="312" t="str">
        <f>IF($B7="","",VLOOKUP($B7,'Lány 2 kcs. B ELO'!$A$7:$O$22,4))</f>
        <v>Budapest XVI. Kerületi Kölcsey Ferenc Általános Iskola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212" t="s">
        <v>106</v>
      </c>
      <c r="R7" s="308" t="s">
        <v>172</v>
      </c>
      <c r="S7" s="308" t="s">
        <v>173</v>
      </c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315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221" t="s">
        <v>109</v>
      </c>
      <c r="R8" s="309" t="s">
        <v>169</v>
      </c>
      <c r="S8" s="309" t="s">
        <v>174</v>
      </c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316">
        <v>4</v>
      </c>
      <c r="C9" s="231">
        <f>IF($B9="","",VLOOKUP($B9,'Lány 2 kcs. B ELO'!$A$7:$O$22,5))</f>
        <v>0</v>
      </c>
      <c r="D9" s="231">
        <f>IF($B9="","",VLOOKUP($B9,'Lány 2 kcs. B ELO'!$A$7:$O$22,15))</f>
        <v>0</v>
      </c>
      <c r="E9" s="232" t="str">
        <f>UPPER(IF($B9="","",VLOOKUP($B9,'Lány 2 kcs. B ELO'!$A$7:$O$22,2)))</f>
        <v>DUGA</v>
      </c>
      <c r="F9" s="233"/>
      <c r="G9" s="232" t="str">
        <f>IF($B9="","",VLOOKUP($B9,'Lány 2 kcs. B ELO'!$A$7:$O$22,3))</f>
        <v>Milla Mici</v>
      </c>
      <c r="H9" s="233"/>
      <c r="I9" s="232" t="str">
        <f>IF($B9="","",VLOOKUP($B9,'Lány 2 kcs. B ELO'!$A$7:$O$22,4))</f>
        <v>Koch Valéria Gimnázium, Általános Iskola, Óvoda és Kollégium Pécs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225" t="s">
        <v>119</v>
      </c>
      <c r="R9" s="314" t="s">
        <v>161</v>
      </c>
      <c r="S9" s="314" t="s">
        <v>175</v>
      </c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315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316"/>
      <c r="C11" s="231">
        <v>0</v>
      </c>
      <c r="D11" s="231">
        <v>0</v>
      </c>
      <c r="E11" s="232" t="s">
        <v>384</v>
      </c>
      <c r="F11" s="233"/>
      <c r="G11" s="232" t="s">
        <v>229</v>
      </c>
      <c r="H11" s="233"/>
      <c r="I11" s="159" t="s">
        <v>230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310"/>
      <c r="C12" s="228"/>
      <c r="D12" s="227"/>
      <c r="E12" s="227"/>
      <c r="F12" s="227"/>
      <c r="G12" s="227"/>
      <c r="H12" s="227"/>
      <c r="I12" s="227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324" t="s">
        <v>152</v>
      </c>
      <c r="B13" s="325"/>
      <c r="C13" s="231">
        <v>0</v>
      </c>
      <c r="D13" s="231">
        <v>0</v>
      </c>
      <c r="E13" s="232" t="s">
        <v>385</v>
      </c>
      <c r="F13" s="233"/>
      <c r="G13" s="232" t="s">
        <v>235</v>
      </c>
      <c r="H13" s="233"/>
      <c r="I13" s="159" t="s">
        <v>257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315"/>
      <c r="C14" s="238"/>
      <c r="D14" s="238"/>
      <c r="E14" s="238"/>
      <c r="F14" s="238"/>
      <c r="G14" s="238"/>
      <c r="H14" s="238"/>
      <c r="I14" s="238"/>
      <c r="J14" s="227"/>
      <c r="K14" s="229"/>
      <c r="L14" s="229"/>
      <c r="M14" s="239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310" t="s">
        <v>160</v>
      </c>
      <c r="B15" s="326">
        <v>12</v>
      </c>
      <c r="C15" s="231">
        <f>IF($B15="","",VLOOKUP($B15,'Lány 2 kcs. B ELO'!$A$7:$O$22,5))</f>
        <v>0</v>
      </c>
      <c r="D15" s="327">
        <f>IF($B15="","",VLOOKUP($B15,'Lány 2 kcs. B ELO'!$A$7:$O$22,15))</f>
        <v>0</v>
      </c>
      <c r="E15" s="312" t="str">
        <f>UPPER(IF($B15="","",VLOOKUP($B15,'Lány 2 kcs. B ELO'!$A$7:$O$22,2)))</f>
        <v>BUDA</v>
      </c>
      <c r="F15" s="313"/>
      <c r="G15" s="312" t="str">
        <f>IF($B15="","",VLOOKUP($B15,'Lány 2 kcs. B ELO'!$A$7:$O$22,3))</f>
        <v>Léna</v>
      </c>
      <c r="H15" s="313"/>
      <c r="I15" s="312" t="str">
        <f>IF($B15="","",VLOOKUP($B15,'Lány 2 kcs. B ELO'!$A$7:$O$22,4))</f>
        <v>Kodály Z. Ált Isk. Szfvár</v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9"/>
      <c r="B16" s="315"/>
      <c r="C16" s="238"/>
      <c r="D16" s="238"/>
      <c r="E16" s="238"/>
      <c r="F16" s="238"/>
      <c r="G16" s="238"/>
      <c r="H16" s="238"/>
      <c r="I16" s="238"/>
      <c r="J16" s="227"/>
      <c r="K16" s="229"/>
      <c r="L16" s="229"/>
      <c r="M16" s="239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9" t="s">
        <v>163</v>
      </c>
      <c r="B17" s="316"/>
      <c r="C17" s="231">
        <v>0</v>
      </c>
      <c r="D17" s="231">
        <v>0</v>
      </c>
      <c r="E17" s="232" t="s">
        <v>387</v>
      </c>
      <c r="F17" s="233"/>
      <c r="G17" s="232" t="s">
        <v>238</v>
      </c>
      <c r="H17" s="233"/>
      <c r="I17" s="232" t="s">
        <v>388</v>
      </c>
      <c r="J17" s="227"/>
      <c r="K17" s="234"/>
      <c r="L17" s="235" t="str">
        <f>IF(K17="","",CONCATENATE(VLOOKUP($Y$3,$AB$1:$AK$1,K17)," pont"))</f>
        <v/>
      </c>
      <c r="M17" s="236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x14ac:dyDescent="0.25">
      <c r="A18" s="229"/>
      <c r="B18" s="315"/>
      <c r="C18" s="238"/>
      <c r="D18" s="238"/>
      <c r="E18" s="238"/>
      <c r="F18" s="238"/>
      <c r="G18" s="238"/>
      <c r="H18" s="238"/>
      <c r="I18" s="238"/>
      <c r="J18" s="227"/>
      <c r="K18" s="229"/>
      <c r="L18" s="229"/>
      <c r="M18" s="239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x14ac:dyDescent="0.25">
      <c r="A19" s="324" t="s">
        <v>171</v>
      </c>
      <c r="B19" s="316">
        <v>7</v>
      </c>
      <c r="C19" s="231">
        <f>IF($B19="","",VLOOKUP($B19,'Lány 2 kcs. B ELO'!$A$7:$O$22,5))</f>
        <v>0</v>
      </c>
      <c r="D19" s="231">
        <f>IF($B19="","",VLOOKUP($B19,'Lány 2 kcs. B ELO'!$A$7:$O$22,15))</f>
        <v>0</v>
      </c>
      <c r="E19" s="232" t="str">
        <f>UPPER(IF($B19="","",VLOOKUP($B19,'Lány 2 kcs. B ELO'!$A$7:$O$22,2)))</f>
        <v xml:space="preserve">MARKÓ </v>
      </c>
      <c r="F19" s="233"/>
      <c r="G19" s="232" t="str">
        <f>IF($B19="","",VLOOKUP($B19,'Lány 2 kcs. B ELO'!$A$7:$O$22,3))</f>
        <v>Dorka</v>
      </c>
      <c r="H19" s="233"/>
      <c r="I19" s="232" t="str">
        <f>IF($B19="","",VLOOKUP($B19,'Lány 2 kcs. B ELO'!$A$7:$O$22,4))</f>
        <v>Miskolci Könyves Kálmán Általános Iskola és Alapfokú Művészeti Iskola</v>
      </c>
      <c r="J19" s="227"/>
      <c r="K19" s="234"/>
      <c r="L19" s="235" t="str">
        <f>IF(K19="","",CONCATENATE(VLOOKUP($Y$3,$AB$1:$AK$1,K19)," pont"))</f>
        <v/>
      </c>
      <c r="M19" s="236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x14ac:dyDescent="0.25">
      <c r="A20" s="229"/>
      <c r="B20" s="315"/>
      <c r="C20" s="238"/>
      <c r="D20" s="238"/>
      <c r="E20" s="238"/>
      <c r="F20" s="238"/>
      <c r="G20" s="238"/>
      <c r="H20" s="238"/>
      <c r="I20" s="238"/>
      <c r="J20" s="227"/>
      <c r="K20" s="229"/>
      <c r="L20" s="229"/>
      <c r="M20" s="239"/>
      <c r="Y20" s="207"/>
      <c r="Z20" s="207"/>
      <c r="AA20" s="207" t="s">
        <v>111</v>
      </c>
      <c r="AB20" s="207">
        <v>200</v>
      </c>
      <c r="AC20" s="207">
        <v>150</v>
      </c>
      <c r="AD20" s="207">
        <v>130</v>
      </c>
      <c r="AE20" s="207">
        <v>110</v>
      </c>
      <c r="AF20" s="207">
        <v>95</v>
      </c>
      <c r="AG20" s="207">
        <v>80</v>
      </c>
      <c r="AH20" s="207">
        <v>70</v>
      </c>
      <c r="AI20" s="207">
        <v>60</v>
      </c>
      <c r="AJ20" s="207">
        <v>55</v>
      </c>
      <c r="AK20" s="207">
        <v>50</v>
      </c>
    </row>
    <row r="21" spans="1:37" x14ac:dyDescent="0.25">
      <c r="A21" s="324" t="s">
        <v>176</v>
      </c>
      <c r="B21" s="316"/>
      <c r="C21" s="231">
        <v>0</v>
      </c>
      <c r="D21" s="231">
        <v>0</v>
      </c>
      <c r="E21" s="232" t="s">
        <v>386</v>
      </c>
      <c r="F21" s="233"/>
      <c r="G21" s="232" t="s">
        <v>253</v>
      </c>
      <c r="H21" s="233"/>
      <c r="I21" s="159" t="s">
        <v>254</v>
      </c>
      <c r="J21" s="227"/>
      <c r="K21" s="234"/>
      <c r="L21" s="235" t="str">
        <f>IF(K21="","",CONCATENATE(VLOOKUP($Y$3,$AB$1:$AK$1,K21)," pont"))</f>
        <v/>
      </c>
      <c r="M21" s="236"/>
      <c r="Y21" s="207"/>
      <c r="Z21" s="207"/>
      <c r="AA21" s="207" t="s">
        <v>121</v>
      </c>
      <c r="AB21" s="207">
        <v>150</v>
      </c>
      <c r="AC21" s="207">
        <v>120</v>
      </c>
      <c r="AD21" s="207">
        <v>100</v>
      </c>
      <c r="AE21" s="207">
        <v>80</v>
      </c>
      <c r="AF21" s="207">
        <v>70</v>
      </c>
      <c r="AG21" s="207">
        <v>60</v>
      </c>
      <c r="AH21" s="207">
        <v>55</v>
      </c>
      <c r="AI21" s="207">
        <v>50</v>
      </c>
      <c r="AJ21" s="207">
        <v>45</v>
      </c>
      <c r="AK21" s="207">
        <v>40</v>
      </c>
    </row>
    <row r="22" spans="1:37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Y22" s="207"/>
      <c r="Z22" s="207"/>
      <c r="AA22" s="207" t="s">
        <v>122</v>
      </c>
      <c r="AB22" s="207">
        <v>120</v>
      </c>
      <c r="AC22" s="207">
        <v>90</v>
      </c>
      <c r="AD22" s="207">
        <v>65</v>
      </c>
      <c r="AE22" s="207">
        <v>55</v>
      </c>
      <c r="AF22" s="207">
        <v>50</v>
      </c>
      <c r="AG22" s="207">
        <v>45</v>
      </c>
      <c r="AH22" s="207">
        <v>40</v>
      </c>
      <c r="AI22" s="207">
        <v>35</v>
      </c>
      <c r="AJ22" s="207">
        <v>25</v>
      </c>
      <c r="AK22" s="207">
        <v>20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123</v>
      </c>
      <c r="AB23" s="207">
        <v>90</v>
      </c>
      <c r="AC23" s="207">
        <v>60</v>
      </c>
      <c r="AD23" s="207">
        <v>45</v>
      </c>
      <c r="AE23" s="207">
        <v>34</v>
      </c>
      <c r="AF23" s="207">
        <v>27</v>
      </c>
      <c r="AG23" s="207">
        <v>22</v>
      </c>
      <c r="AH23" s="207">
        <v>18</v>
      </c>
      <c r="AI23" s="207">
        <v>15</v>
      </c>
      <c r="AJ23" s="207">
        <v>12</v>
      </c>
      <c r="AK23" s="207">
        <v>9</v>
      </c>
    </row>
    <row r="24" spans="1:37" ht="18.75" customHeight="1" x14ac:dyDescent="0.25">
      <c r="A24" s="227"/>
      <c r="B24" s="649"/>
      <c r="C24" s="649"/>
      <c r="D24" s="650" t="str">
        <f>E7</f>
        <v xml:space="preserve">BAJZÁT </v>
      </c>
      <c r="E24" s="650"/>
      <c r="F24" s="650" t="str">
        <f>E9</f>
        <v>DUGA</v>
      </c>
      <c r="G24" s="650"/>
      <c r="H24" s="650" t="str">
        <f>E11</f>
        <v>GYENGE</v>
      </c>
      <c r="I24" s="650"/>
      <c r="J24" s="650" t="str">
        <f>E13</f>
        <v>RUZSICS</v>
      </c>
      <c r="K24" s="650"/>
      <c r="L24" s="227"/>
      <c r="M24" s="317" t="s">
        <v>116</v>
      </c>
      <c r="Y24" s="207"/>
      <c r="Z24" s="207"/>
      <c r="AA24" s="207" t="s">
        <v>124</v>
      </c>
      <c r="AB24" s="207">
        <v>60</v>
      </c>
      <c r="AC24" s="207">
        <v>40</v>
      </c>
      <c r="AD24" s="207">
        <v>30</v>
      </c>
      <c r="AE24" s="207">
        <v>20</v>
      </c>
      <c r="AF24" s="207">
        <v>18</v>
      </c>
      <c r="AG24" s="207">
        <v>15</v>
      </c>
      <c r="AH24" s="207">
        <v>12</v>
      </c>
      <c r="AI24" s="207">
        <v>10</v>
      </c>
      <c r="AJ24" s="207">
        <v>8</v>
      </c>
      <c r="AK24" s="207">
        <v>6</v>
      </c>
    </row>
    <row r="25" spans="1:37" ht="18.75" customHeight="1" x14ac:dyDescent="0.25">
      <c r="A25" s="241" t="s">
        <v>105</v>
      </c>
      <c r="B25" s="651" t="str">
        <f>E7</f>
        <v xml:space="preserve">BAJZÁT </v>
      </c>
      <c r="C25" s="651"/>
      <c r="D25" s="652"/>
      <c r="E25" s="652"/>
      <c r="F25" s="653"/>
      <c r="G25" s="653"/>
      <c r="H25" s="653"/>
      <c r="I25" s="653"/>
      <c r="J25" s="650"/>
      <c r="K25" s="650"/>
      <c r="L25" s="227"/>
      <c r="M25" s="318"/>
      <c r="Y25" s="207"/>
      <c r="Z25" s="207"/>
      <c r="AA25" s="207" t="s">
        <v>126</v>
      </c>
      <c r="AB25" s="207">
        <v>40</v>
      </c>
      <c r="AC25" s="207">
        <v>25</v>
      </c>
      <c r="AD25" s="207">
        <v>18</v>
      </c>
      <c r="AE25" s="207">
        <v>13</v>
      </c>
      <c r="AF25" s="207">
        <v>8</v>
      </c>
      <c r="AG25" s="207">
        <v>7</v>
      </c>
      <c r="AH25" s="207">
        <v>6</v>
      </c>
      <c r="AI25" s="207">
        <v>5</v>
      </c>
      <c r="AJ25" s="207">
        <v>4</v>
      </c>
      <c r="AK25" s="207">
        <v>3</v>
      </c>
    </row>
    <row r="26" spans="1:37" ht="18.75" customHeight="1" x14ac:dyDescent="0.25">
      <c r="A26" s="241" t="s">
        <v>125</v>
      </c>
      <c r="B26" s="651" t="str">
        <f>E9</f>
        <v>DUGA</v>
      </c>
      <c r="C26" s="651"/>
      <c r="D26" s="653"/>
      <c r="E26" s="653"/>
      <c r="F26" s="652"/>
      <c r="G26" s="652"/>
      <c r="H26" s="653"/>
      <c r="I26" s="653"/>
      <c r="J26" s="653"/>
      <c r="K26" s="653"/>
      <c r="L26" s="227"/>
      <c r="M26" s="318"/>
      <c r="Y26" s="207"/>
      <c r="Z26" s="207"/>
      <c r="AA26" s="207" t="s">
        <v>127</v>
      </c>
      <c r="AB26" s="207">
        <v>25</v>
      </c>
      <c r="AC26" s="207">
        <v>15</v>
      </c>
      <c r="AD26" s="207">
        <v>13</v>
      </c>
      <c r="AE26" s="207">
        <v>7</v>
      </c>
      <c r="AF26" s="207">
        <v>6</v>
      </c>
      <c r="AG26" s="207">
        <v>5</v>
      </c>
      <c r="AH26" s="207">
        <v>4</v>
      </c>
      <c r="AI26" s="207">
        <v>3</v>
      </c>
      <c r="AJ26" s="207">
        <v>2</v>
      </c>
      <c r="AK26" s="207">
        <v>1</v>
      </c>
    </row>
    <row r="27" spans="1:37" ht="18.75" customHeight="1" x14ac:dyDescent="0.25">
      <c r="A27" s="241" t="s">
        <v>128</v>
      </c>
      <c r="B27" s="651" t="str">
        <f>E11</f>
        <v>GYENGE</v>
      </c>
      <c r="C27" s="651"/>
      <c r="D27" s="653"/>
      <c r="E27" s="653"/>
      <c r="F27" s="653"/>
      <c r="G27" s="653"/>
      <c r="H27" s="652"/>
      <c r="I27" s="652"/>
      <c r="J27" s="653"/>
      <c r="K27" s="653"/>
      <c r="L27" s="227"/>
      <c r="M27" s="318"/>
      <c r="Y27" s="207"/>
      <c r="Z27" s="207"/>
      <c r="AA27" s="207" t="s">
        <v>129</v>
      </c>
      <c r="AB27" s="207">
        <v>15</v>
      </c>
      <c r="AC27" s="207">
        <v>10</v>
      </c>
      <c r="AD27" s="207">
        <v>8</v>
      </c>
      <c r="AE27" s="207">
        <v>4</v>
      </c>
      <c r="AF27" s="207">
        <v>3</v>
      </c>
      <c r="AG27" s="207">
        <v>2</v>
      </c>
      <c r="AH27" s="207">
        <v>1</v>
      </c>
      <c r="AI27" s="207">
        <v>0</v>
      </c>
      <c r="AJ27" s="207">
        <v>0</v>
      </c>
      <c r="AK27" s="207">
        <v>0</v>
      </c>
    </row>
    <row r="28" spans="1:37" ht="18.75" customHeight="1" x14ac:dyDescent="0.25">
      <c r="A28" s="328" t="s">
        <v>152</v>
      </c>
      <c r="B28" s="651" t="str">
        <f>E13</f>
        <v>RUZSICS</v>
      </c>
      <c r="C28" s="651"/>
      <c r="D28" s="653"/>
      <c r="E28" s="653"/>
      <c r="F28" s="653"/>
      <c r="G28" s="653"/>
      <c r="H28" s="650"/>
      <c r="I28" s="650"/>
      <c r="J28" s="652"/>
      <c r="K28" s="652"/>
      <c r="L28" s="227"/>
      <c r="M28" s="318"/>
      <c r="Y28" s="207"/>
      <c r="Z28" s="207"/>
      <c r="AA28" s="207" t="s">
        <v>129</v>
      </c>
      <c r="AB28" s="207">
        <v>15</v>
      </c>
      <c r="AC28" s="207">
        <v>10</v>
      </c>
      <c r="AD28" s="207">
        <v>8</v>
      </c>
      <c r="AE28" s="207">
        <v>4</v>
      </c>
      <c r="AF28" s="207">
        <v>3</v>
      </c>
      <c r="AG28" s="207">
        <v>2</v>
      </c>
      <c r="AH28" s="207">
        <v>1</v>
      </c>
      <c r="AI28" s="207">
        <v>0</v>
      </c>
      <c r="AJ28" s="207">
        <v>0</v>
      </c>
      <c r="AK28" s="207">
        <v>0</v>
      </c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319"/>
      <c r="Y29" s="207"/>
      <c r="Z29" s="207"/>
      <c r="AA29" s="207" t="s">
        <v>130</v>
      </c>
      <c r="AB29" s="207">
        <v>10</v>
      </c>
      <c r="AC29" s="207">
        <v>6</v>
      </c>
      <c r="AD29" s="207">
        <v>4</v>
      </c>
      <c r="AE29" s="207">
        <v>2</v>
      </c>
      <c r="AF29" s="207">
        <v>1</v>
      </c>
      <c r="AG29" s="207">
        <v>0</v>
      </c>
      <c r="AH29" s="207">
        <v>0</v>
      </c>
      <c r="AI29" s="207">
        <v>0</v>
      </c>
      <c r="AJ29" s="207">
        <v>0</v>
      </c>
      <c r="AK29" s="207">
        <v>0</v>
      </c>
    </row>
    <row r="30" spans="1:37" ht="18.75" customHeight="1" x14ac:dyDescent="0.25">
      <c r="A30" s="227"/>
      <c r="B30" s="649"/>
      <c r="C30" s="649"/>
      <c r="D30" s="650" t="str">
        <f>E15</f>
        <v>BUDA</v>
      </c>
      <c r="E30" s="650"/>
      <c r="F30" s="650" t="str">
        <f>E17</f>
        <v>HOLCZER</v>
      </c>
      <c r="G30" s="650"/>
      <c r="H30" s="650" t="str">
        <f>E19</f>
        <v xml:space="preserve">MARKÓ </v>
      </c>
      <c r="I30" s="650"/>
      <c r="J30" s="650" t="str">
        <f>E21</f>
        <v>LISZTMAJER</v>
      </c>
      <c r="K30" s="650"/>
      <c r="L30" s="227"/>
      <c r="M30" s="319"/>
      <c r="Y30" s="207"/>
      <c r="Z30" s="207"/>
      <c r="AA30" s="207" t="s">
        <v>131</v>
      </c>
      <c r="AB30" s="207">
        <v>3</v>
      </c>
      <c r="AC30" s="207">
        <v>2</v>
      </c>
      <c r="AD30" s="207">
        <v>1</v>
      </c>
      <c r="AE30" s="207">
        <v>0</v>
      </c>
      <c r="AF30" s="207">
        <v>0</v>
      </c>
      <c r="AG30" s="207">
        <v>0</v>
      </c>
      <c r="AH30" s="207">
        <v>0</v>
      </c>
      <c r="AI30" s="207">
        <v>0</v>
      </c>
      <c r="AJ30" s="207">
        <v>0</v>
      </c>
      <c r="AK30" s="207">
        <v>0</v>
      </c>
    </row>
    <row r="31" spans="1:37" ht="18.75" customHeight="1" x14ac:dyDescent="0.25">
      <c r="A31" s="328" t="s">
        <v>160</v>
      </c>
      <c r="B31" s="651" t="str">
        <f>E15</f>
        <v>BUDA</v>
      </c>
      <c r="C31" s="651"/>
      <c r="D31" s="652"/>
      <c r="E31" s="652"/>
      <c r="F31" s="653"/>
      <c r="G31" s="653"/>
      <c r="H31" s="653"/>
      <c r="I31" s="653"/>
      <c r="J31" s="650"/>
      <c r="K31" s="650"/>
      <c r="L31" s="227"/>
      <c r="M31" s="318"/>
    </row>
    <row r="32" spans="1:37" ht="18.75" customHeight="1" x14ac:dyDescent="0.25">
      <c r="A32" s="328" t="s">
        <v>163</v>
      </c>
      <c r="B32" s="651" t="str">
        <f>E17</f>
        <v>HOLCZER</v>
      </c>
      <c r="C32" s="651"/>
      <c r="D32" s="653"/>
      <c r="E32" s="653"/>
      <c r="F32" s="652"/>
      <c r="G32" s="652"/>
      <c r="H32" s="653"/>
      <c r="I32" s="653"/>
      <c r="J32" s="653"/>
      <c r="K32" s="653"/>
      <c r="L32" s="227"/>
      <c r="M32" s="318"/>
    </row>
    <row r="33" spans="1:19" ht="18.75" customHeight="1" x14ac:dyDescent="0.25">
      <c r="A33" s="328" t="s">
        <v>171</v>
      </c>
      <c r="B33" s="651" t="str">
        <f>E19</f>
        <v xml:space="preserve">MARKÓ </v>
      </c>
      <c r="C33" s="651"/>
      <c r="D33" s="653"/>
      <c r="E33" s="653"/>
      <c r="F33" s="653"/>
      <c r="G33" s="653"/>
      <c r="H33" s="652"/>
      <c r="I33" s="652"/>
      <c r="J33" s="653"/>
      <c r="K33" s="653"/>
      <c r="L33" s="227"/>
      <c r="M33" s="318"/>
    </row>
    <row r="34" spans="1:19" ht="18.75" customHeight="1" x14ac:dyDescent="0.25">
      <c r="A34" s="328" t="s">
        <v>176</v>
      </c>
      <c r="B34" s="651" t="str">
        <f>E21</f>
        <v>LISZTMAJER</v>
      </c>
      <c r="C34" s="651"/>
      <c r="D34" s="653"/>
      <c r="E34" s="653"/>
      <c r="F34" s="653"/>
      <c r="G34" s="653"/>
      <c r="H34" s="650"/>
      <c r="I34" s="650"/>
      <c r="J34" s="652"/>
      <c r="K34" s="652"/>
      <c r="L34" s="227"/>
      <c r="M34" s="318"/>
    </row>
    <row r="35" spans="1:19" ht="18.75" customHeight="1" x14ac:dyDescent="0.25">
      <c r="A35" s="321"/>
      <c r="B35" s="322"/>
      <c r="C35" s="322"/>
      <c r="D35" s="321"/>
      <c r="E35" s="321"/>
      <c r="F35" s="321"/>
      <c r="G35" s="321"/>
      <c r="H35" s="321"/>
      <c r="I35" s="321"/>
      <c r="J35" s="227"/>
      <c r="K35" s="227"/>
      <c r="L35" s="227"/>
      <c r="M35" s="323"/>
    </row>
    <row r="36" spans="1:19" x14ac:dyDescent="0.25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</row>
    <row r="37" spans="1:19" x14ac:dyDescent="0.25">
      <c r="A37" s="227" t="s">
        <v>164</v>
      </c>
      <c r="B37" s="227"/>
      <c r="C37" s="657" t="str">
        <f>IF(M25=1,B25,IF(M26=1,B26,IF(M27=1,B27,IF(M28=1,B28,""))))</f>
        <v/>
      </c>
      <c r="D37" s="657"/>
      <c r="E37" s="229" t="s">
        <v>165</v>
      </c>
      <c r="F37" s="657" t="str">
        <f>IF(M31=1,B31,IF(M32=1,B32,IF(M33=1,B33,IF(M34=1,B34,""))))</f>
        <v/>
      </c>
      <c r="G37" s="657"/>
      <c r="H37" s="227"/>
      <c r="I37" s="242"/>
      <c r="J37" s="227"/>
      <c r="K37" s="227"/>
      <c r="L37" s="227"/>
      <c r="M37" s="227"/>
    </row>
    <row r="38" spans="1:19" x14ac:dyDescent="0.25">
      <c r="A38" s="227"/>
      <c r="B38" s="227"/>
      <c r="C38" s="227"/>
      <c r="D38" s="227"/>
      <c r="E38" s="227"/>
      <c r="F38" s="229"/>
      <c r="G38" s="229"/>
      <c r="H38" s="227"/>
      <c r="I38" s="227"/>
      <c r="J38" s="227"/>
      <c r="K38" s="227"/>
      <c r="L38" s="227"/>
      <c r="M38" s="227"/>
    </row>
    <row r="39" spans="1:19" x14ac:dyDescent="0.25">
      <c r="A39" s="227" t="s">
        <v>166</v>
      </c>
      <c r="B39" s="227"/>
      <c r="C39" s="657" t="str">
        <f>IF(M25=2,B25,IF(M26=2,B26,IF(M27=2,B27,IF(M28=2,B28,""))))</f>
        <v/>
      </c>
      <c r="D39" s="657"/>
      <c r="E39" s="229" t="s">
        <v>165</v>
      </c>
      <c r="F39" s="657" t="str">
        <f>IF(M31=2,B31,IF(M32=2,B32,IF(M33=2,B33,IF(M34=2,B34,""))))</f>
        <v/>
      </c>
      <c r="G39" s="657"/>
      <c r="H39" s="227"/>
      <c r="I39" s="242"/>
      <c r="J39" s="227"/>
      <c r="K39" s="227"/>
      <c r="L39" s="227"/>
      <c r="M39" s="227"/>
    </row>
    <row r="40" spans="1:19" x14ac:dyDescent="0.25">
      <c r="A40" s="227"/>
      <c r="B40" s="227"/>
      <c r="C40" s="320"/>
      <c r="D40" s="320"/>
      <c r="E40" s="229"/>
      <c r="F40" s="320"/>
      <c r="G40" s="320"/>
      <c r="H40" s="227"/>
      <c r="I40" s="227"/>
      <c r="J40" s="227"/>
      <c r="K40" s="227"/>
      <c r="L40" s="227"/>
      <c r="M40" s="227"/>
    </row>
    <row r="41" spans="1:19" x14ac:dyDescent="0.25">
      <c r="A41" s="227" t="s">
        <v>167</v>
      </c>
      <c r="B41" s="227"/>
      <c r="C41" s="657" t="str">
        <f>IF(M25=3,B25,IF(M26=3,B26,IF(M27=3,B27,IF(M28=3,B28,""))))</f>
        <v/>
      </c>
      <c r="D41" s="657"/>
      <c r="E41" s="229" t="s">
        <v>165</v>
      </c>
      <c r="F41" s="657" t="str">
        <f>IF(M31=3,B31,IF(M32=3,B32,IF(M33=3,B33,IF(M34=3,B34,""))))</f>
        <v/>
      </c>
      <c r="G41" s="657"/>
      <c r="H41" s="227"/>
      <c r="I41" s="242"/>
      <c r="J41" s="227"/>
      <c r="K41" s="227"/>
      <c r="L41" s="227"/>
      <c r="M41" s="227"/>
    </row>
    <row r="42" spans="1:19" x14ac:dyDescent="0.2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</row>
    <row r="43" spans="1:19" x14ac:dyDescent="0.25">
      <c r="A43" s="238" t="s">
        <v>177</v>
      </c>
      <c r="B43" s="227"/>
      <c r="C43" s="657">
        <f>IF(M25=4,B25,IF(M26=4,B26,IF(M27=4,B27,IF(M28=4,B28,0))))</f>
        <v>0</v>
      </c>
      <c r="D43" s="657"/>
      <c r="E43" s="229" t="s">
        <v>165</v>
      </c>
      <c r="F43" s="657" t="str">
        <f>IF(M31=3,B31,IF(M32=3,B32,IF(M33=4,B33,IF(M34=4,B34,""))))</f>
        <v/>
      </c>
      <c r="G43" s="657"/>
      <c r="H43" s="227"/>
      <c r="I43" s="242"/>
      <c r="J43" s="227"/>
      <c r="K43" s="227"/>
      <c r="L43" s="227"/>
      <c r="M43" s="227"/>
      <c r="O43" s="196"/>
      <c r="P43" s="196"/>
      <c r="Q43" s="196"/>
      <c r="R43" s="196"/>
      <c r="S43" s="196"/>
    </row>
    <row r="44" spans="1:19" x14ac:dyDescent="0.2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42"/>
      <c r="M44" s="227"/>
      <c r="O44" s="196"/>
      <c r="P44" s="253"/>
      <c r="Q44" s="253"/>
      <c r="R44" s="210"/>
      <c r="S44" s="196"/>
    </row>
    <row r="45" spans="1:19" x14ac:dyDescent="0.25">
      <c r="A45" s="243" t="s">
        <v>114</v>
      </c>
      <c r="B45" s="244"/>
      <c r="C45" s="245"/>
      <c r="D45" s="246" t="s">
        <v>132</v>
      </c>
      <c r="E45" s="247" t="s">
        <v>133</v>
      </c>
      <c r="F45" s="248"/>
      <c r="G45" s="246" t="s">
        <v>132</v>
      </c>
      <c r="H45" s="247" t="s">
        <v>134</v>
      </c>
      <c r="I45" s="249"/>
      <c r="J45" s="247" t="s">
        <v>135</v>
      </c>
      <c r="K45" s="250" t="s">
        <v>136</v>
      </c>
      <c r="L45" s="31"/>
      <c r="M45" s="248"/>
      <c r="O45" s="196"/>
      <c r="P45" s="211"/>
      <c r="Q45" s="211"/>
      <c r="R45" s="264"/>
      <c r="S45" s="196"/>
    </row>
    <row r="46" spans="1:19" x14ac:dyDescent="0.25">
      <c r="A46" s="254" t="s">
        <v>137</v>
      </c>
      <c r="B46" s="255"/>
      <c r="C46" s="256"/>
      <c r="D46" s="257">
        <v>1</v>
      </c>
      <c r="E46" s="654" t="str">
        <f>IF(D46&gt;$R$47,0,UPPER(VLOOKUP(D46,'Lány 2 kcs. B ELO'!$A$7:$Q$134,2)))</f>
        <v xml:space="preserve">BARTUS </v>
      </c>
      <c r="F46" s="654"/>
      <c r="G46" s="258" t="s">
        <v>138</v>
      </c>
      <c r="H46" s="255"/>
      <c r="I46" s="259"/>
      <c r="J46" s="260"/>
      <c r="K46" s="261" t="s">
        <v>139</v>
      </c>
      <c r="L46" s="262"/>
      <c r="M46" s="281"/>
      <c r="O46" s="196"/>
      <c r="P46" s="264"/>
      <c r="Q46" s="275"/>
      <c r="R46" s="264"/>
      <c r="S46" s="196"/>
    </row>
    <row r="47" spans="1:19" x14ac:dyDescent="0.25">
      <c r="A47" s="265" t="s">
        <v>140</v>
      </c>
      <c r="B47" s="266"/>
      <c r="C47" s="267"/>
      <c r="D47" s="268">
        <v>2</v>
      </c>
      <c r="E47" s="655" t="str">
        <f>IF(D47&gt;$R$47,0,UPPER(VLOOKUP(D47,'Lány 2 kcs. B ELO'!$A$7:$Q$134,2)))</f>
        <v xml:space="preserve">BOKOR </v>
      </c>
      <c r="F47" s="655"/>
      <c r="G47" s="269" t="s">
        <v>141</v>
      </c>
      <c r="H47" s="270"/>
      <c r="I47" s="271"/>
      <c r="J47" s="272"/>
      <c r="K47" s="273"/>
      <c r="L47" s="242"/>
      <c r="M47" s="274"/>
      <c r="O47" s="196"/>
      <c r="P47" s="211"/>
      <c r="Q47" s="211"/>
      <c r="R47" s="300">
        <f>MIN(4,'Lány 2 kcs. B ELO'!Q2)</f>
        <v>4</v>
      </c>
      <c r="S47" s="196"/>
    </row>
    <row r="48" spans="1:19" x14ac:dyDescent="0.25">
      <c r="A48" s="276"/>
      <c r="B48" s="277"/>
      <c r="C48" s="278"/>
      <c r="D48" s="268"/>
      <c r="E48" s="279"/>
      <c r="F48" s="280"/>
      <c r="G48" s="269" t="s">
        <v>142</v>
      </c>
      <c r="H48" s="270"/>
      <c r="I48" s="271"/>
      <c r="J48" s="272"/>
      <c r="K48" s="261" t="s">
        <v>143</v>
      </c>
      <c r="L48" s="262"/>
      <c r="M48" s="281"/>
      <c r="O48" s="196"/>
      <c r="P48" s="264"/>
      <c r="Q48" s="275"/>
      <c r="R48" s="264"/>
      <c r="S48" s="196"/>
    </row>
    <row r="49" spans="1:19" x14ac:dyDescent="0.25">
      <c r="A49" s="282"/>
      <c r="B49" s="283"/>
      <c r="C49" s="284"/>
      <c r="D49" s="268"/>
      <c r="E49" s="279"/>
      <c r="F49" s="280"/>
      <c r="G49" s="269" t="s">
        <v>144</v>
      </c>
      <c r="H49" s="270"/>
      <c r="I49" s="271"/>
      <c r="J49" s="272"/>
      <c r="K49" s="285"/>
      <c r="L49" s="280"/>
      <c r="M49" s="263"/>
      <c r="O49" s="196"/>
      <c r="P49" s="264"/>
      <c r="Q49" s="275"/>
      <c r="R49" s="264"/>
      <c r="S49" s="196"/>
    </row>
    <row r="50" spans="1:19" x14ac:dyDescent="0.25">
      <c r="A50" s="286"/>
      <c r="B50" s="287"/>
      <c r="C50" s="288"/>
      <c r="D50" s="268"/>
      <c r="E50" s="279"/>
      <c r="F50" s="280"/>
      <c r="G50" s="269" t="s">
        <v>145</v>
      </c>
      <c r="H50" s="270"/>
      <c r="I50" s="271"/>
      <c r="J50" s="272"/>
      <c r="K50" s="265"/>
      <c r="L50" s="242"/>
      <c r="M50" s="274"/>
      <c r="O50" s="196"/>
      <c r="P50" s="211"/>
      <c r="Q50" s="211"/>
      <c r="R50" s="264"/>
      <c r="S50" s="196"/>
    </row>
    <row r="51" spans="1:19" x14ac:dyDescent="0.25">
      <c r="A51" s="289"/>
      <c r="B51" s="290"/>
      <c r="C51" s="284"/>
      <c r="D51" s="268"/>
      <c r="E51" s="279"/>
      <c r="F51" s="280"/>
      <c r="G51" s="269" t="s">
        <v>146</v>
      </c>
      <c r="H51" s="270"/>
      <c r="I51" s="271"/>
      <c r="J51" s="272"/>
      <c r="K51" s="261" t="s">
        <v>33</v>
      </c>
      <c r="L51" s="262"/>
      <c r="M51" s="281"/>
      <c r="O51" s="196"/>
      <c r="P51" s="264"/>
      <c r="Q51" s="275"/>
      <c r="R51" s="264"/>
      <c r="S51" s="196"/>
    </row>
    <row r="52" spans="1:19" x14ac:dyDescent="0.25">
      <c r="A52" s="289"/>
      <c r="B52" s="290"/>
      <c r="C52" s="291"/>
      <c r="D52" s="268"/>
      <c r="E52" s="279"/>
      <c r="F52" s="280"/>
      <c r="G52" s="269" t="s">
        <v>147</v>
      </c>
      <c r="H52" s="270"/>
      <c r="I52" s="271"/>
      <c r="J52" s="272"/>
      <c r="K52" s="285"/>
      <c r="L52" s="280"/>
      <c r="M52" s="263"/>
      <c r="O52" s="196"/>
      <c r="P52" s="264"/>
      <c r="Q52" s="275"/>
      <c r="R52" s="300"/>
      <c r="S52" s="196"/>
    </row>
    <row r="53" spans="1:19" x14ac:dyDescent="0.25">
      <c r="A53" s="292"/>
      <c r="B53" s="293"/>
      <c r="C53" s="294"/>
      <c r="D53" s="295"/>
      <c r="E53" s="296"/>
      <c r="F53" s="242"/>
      <c r="G53" s="297" t="s">
        <v>148</v>
      </c>
      <c r="H53" s="266"/>
      <c r="I53" s="298"/>
      <c r="J53" s="299"/>
      <c r="K53" s="265">
        <f>L4</f>
        <v>0</v>
      </c>
      <c r="L53" s="242"/>
      <c r="M53" s="274"/>
      <c r="O53" s="196"/>
      <c r="P53" s="196"/>
      <c r="Q53" s="196"/>
      <c r="R53" s="196"/>
      <c r="S53" s="196"/>
    </row>
    <row r="54" spans="1:19" x14ac:dyDescent="0.25">
      <c r="O54" s="196"/>
      <c r="P54" s="196"/>
      <c r="Q54" s="196"/>
      <c r="R54" s="196"/>
      <c r="S54" s="19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126" priority="1" stopIfTrue="1">
      <formula>$O$1="CU"</formula>
    </cfRule>
  </conditionalFormatting>
  <conditionalFormatting sqref="E7 E9 E11 E13 E15 E17 E19:E21">
    <cfRule type="cellIs" dxfId="125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3FB4-710F-4589-8076-FCD846128FFF}">
  <sheetPr codeName="Munka56">
    <tabColor indexed="11"/>
  </sheetPr>
  <dimension ref="A1:AK54"/>
  <sheetViews>
    <sheetView workbookViewId="0">
      <selection activeCell="Q21" sqref="Q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IF(Y5=1,CONCATENATE(VLOOKUP(Y3,AA16:AH30,2)),CONCATENATE(VLOOKUP(Y3,AA2:AK13,2)))</f>
        <v>#N/A</v>
      </c>
      <c r="AC1" s="197" t="e">
        <f>IF(Y5=1,CONCATENATE(VLOOKUP(Y3,AA16:AK30,3)),CONCATENATE(VLOOKUP(Y3,AA2:AK13,3)))</f>
        <v>#N/A</v>
      </c>
      <c r="AD1" s="197" t="e">
        <f>IF(Y5=1,CONCATENATE(VLOOKUP(Y3,AA16:AK30,4)),CONCATENATE(VLOOKUP(Y3,AA2:AK13,4)))</f>
        <v>#N/A</v>
      </c>
      <c r="AE1" s="197" t="e">
        <f>IF(Y5=1,CONCATENATE(VLOOKUP(Y3,AA16:AK30,5)),CONCATENATE(VLOOKUP(Y3,AA2:AK13,5)))</f>
        <v>#N/A</v>
      </c>
      <c r="AF1" s="197" t="e">
        <f>IF(Y5=1,CONCATENATE(VLOOKUP(Y3,AA16:AK30,6)),CONCATENATE(VLOOKUP(Y3,AA2:AK13,6)))</f>
        <v>#N/A</v>
      </c>
      <c r="AG1" s="197" t="e">
        <f>IF(Y5=1,CONCATENATE(VLOOKUP(Y3,AA16:AK30,7)),CONCATENATE(VLOOKUP(Y3,AA2:AK13,7)))</f>
        <v>#N/A</v>
      </c>
      <c r="AH1" s="197" t="e">
        <f>IF(Y5=1,CONCATENATE(VLOOKUP(Y3,AA16:AK30,8)),CONCATENATE(VLOOKUP(Y3,AA2:AK13,8)))</f>
        <v>#N/A</v>
      </c>
      <c r="AI1" s="197" t="e">
        <f>IF(Y5=1,CONCATENATE(VLOOKUP(Y3,AA16:AK30,9)),CONCATENATE(VLOOKUP(Y3,AA2:AK13,9)))</f>
        <v>#N/A</v>
      </c>
      <c r="AJ1" s="197" t="e">
        <f>IF(Y5=1,CONCATENATE(VLOOKUP(Y3,AA16:AK30,10)),CONCATENATE(VLOOKUP(Y3,AA2:AK13,10)))</f>
        <v>#N/A</v>
      </c>
      <c r="AK1" s="197" t="e">
        <f>IF(Y5=1,CONCATENATE(VLOOKUP(Y3,AA16:AK30,11)),CONCATENATE(VLOOKUP(Y3,AA2:AK13,11)))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199" t="str">
        <f>Altalanos!$A$8</f>
        <v>Lány 2 kcs. A</v>
      </c>
      <c r="F2" s="199" t="s">
        <v>125</v>
      </c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310" t="s">
        <v>105</v>
      </c>
      <c r="B7" s="311">
        <v>13</v>
      </c>
      <c r="C7" s="231">
        <f>IF($B7="","",VLOOKUP($B7,'Lány 2 kcs. A ELO'!$A$7:$O$22,5))</f>
        <v>0</v>
      </c>
      <c r="D7" s="231">
        <f>IF($B7="","",VLOOKUP($B7,'Lány 2 kcs. A ELO'!$A$7:$O$22,15))</f>
        <v>0</v>
      </c>
      <c r="E7" s="312" t="s">
        <v>389</v>
      </c>
      <c r="F7" s="313"/>
      <c r="G7" s="312" t="s">
        <v>390</v>
      </c>
      <c r="H7" s="313"/>
      <c r="I7" s="159" t="s">
        <v>220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212" t="s">
        <v>106</v>
      </c>
      <c r="R7" s="308" t="s">
        <v>172</v>
      </c>
      <c r="S7" s="308" t="s">
        <v>173</v>
      </c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315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221" t="s">
        <v>109</v>
      </c>
      <c r="R8" s="309" t="s">
        <v>169</v>
      </c>
      <c r="S8" s="309" t="s">
        <v>174</v>
      </c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316"/>
      <c r="C9" s="231">
        <v>0</v>
      </c>
      <c r="D9" s="231" t="str">
        <f>IF($B9="","",VLOOKUP($B9,'Lány 2 kcs. A ELO'!$A$7:$O$22,15))</f>
        <v/>
      </c>
      <c r="E9" s="232" t="s">
        <v>393</v>
      </c>
      <c r="F9" s="233"/>
      <c r="G9" s="232" t="s">
        <v>232</v>
      </c>
      <c r="H9" s="233"/>
      <c r="I9" s="159" t="s">
        <v>233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225" t="s">
        <v>119</v>
      </c>
      <c r="R9" s="314" t="s">
        <v>161</v>
      </c>
      <c r="S9" s="314" t="s">
        <v>175</v>
      </c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315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316">
        <v>8</v>
      </c>
      <c r="C11" s="231">
        <f>IF($B11="","",VLOOKUP($B11,'Lány 2 kcs. A ELO'!$A$7:$O$22,5))</f>
        <v>0</v>
      </c>
      <c r="D11" s="231">
        <f>IF($B11="","",VLOOKUP($B11,'Lány 2 kcs. A ELO'!$A$7:$O$22,15))</f>
        <v>0</v>
      </c>
      <c r="E11" s="232" t="s">
        <v>392</v>
      </c>
      <c r="F11" s="233"/>
      <c r="G11" s="232" t="s">
        <v>208</v>
      </c>
      <c r="H11" s="233"/>
      <c r="I11" s="159" t="s">
        <v>209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310"/>
      <c r="C12" s="228"/>
      <c r="D12" s="227"/>
      <c r="E12" s="227"/>
      <c r="F12" s="227"/>
      <c r="G12" s="227"/>
      <c r="H12" s="227"/>
      <c r="I12" s="227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324" t="s">
        <v>152</v>
      </c>
      <c r="B13" s="325"/>
      <c r="C13" s="231">
        <v>0</v>
      </c>
      <c r="D13" s="231">
        <v>0</v>
      </c>
      <c r="E13" s="232" t="s">
        <v>391</v>
      </c>
      <c r="F13" s="233"/>
      <c r="G13" s="232" t="s">
        <v>251</v>
      </c>
      <c r="H13" s="233"/>
      <c r="I13" s="159" t="s">
        <v>249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315"/>
      <c r="C14" s="238"/>
      <c r="D14" s="238"/>
      <c r="E14" s="238"/>
      <c r="F14" s="238"/>
      <c r="G14" s="238"/>
      <c r="H14" s="238"/>
      <c r="I14" s="238"/>
      <c r="J14" s="227"/>
      <c r="K14" s="229"/>
      <c r="L14" s="229"/>
      <c r="M14" s="239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310" t="s">
        <v>160</v>
      </c>
      <c r="B15" s="326">
        <v>11</v>
      </c>
      <c r="C15" s="231">
        <f>IF($B15="","",VLOOKUP($B15,'Lány 2 kcs. A ELO'!$A$7:$O$22,5))</f>
        <v>0</v>
      </c>
      <c r="D15" s="327">
        <f>IF($B15="","",VLOOKUP($B15,'Lány 2 kcs. A ELO'!$A$7:$O$22,15))</f>
        <v>0</v>
      </c>
      <c r="E15" s="312" t="s">
        <v>394</v>
      </c>
      <c r="F15" s="313" t="s">
        <v>214</v>
      </c>
      <c r="G15" s="312" t="str">
        <f>IF($B15="","",VLOOKUP($B15,'Lány 2 kcs. A ELO'!$A$7:$O$22,3))</f>
        <v>Mirtill</v>
      </c>
      <c r="H15" s="313"/>
      <c r="I15" s="437" t="s">
        <v>215</v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9"/>
      <c r="B16" s="315"/>
      <c r="C16" s="238"/>
      <c r="D16" s="238"/>
      <c r="E16" s="238"/>
      <c r="F16" s="238"/>
      <c r="G16" s="238"/>
      <c r="H16" s="238"/>
      <c r="I16" s="238"/>
      <c r="J16" s="227"/>
      <c r="K16" s="229"/>
      <c r="L16" s="229"/>
      <c r="M16" s="239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9" t="s">
        <v>163</v>
      </c>
      <c r="B17" s="316"/>
      <c r="C17" s="231">
        <v>0</v>
      </c>
      <c r="D17" s="231">
        <v>0</v>
      </c>
      <c r="E17" s="232" t="s">
        <v>395</v>
      </c>
      <c r="F17" s="233"/>
      <c r="G17" s="232" t="s">
        <v>246</v>
      </c>
      <c r="H17" s="233"/>
      <c r="I17" s="159" t="s">
        <v>244</v>
      </c>
      <c r="J17" s="227"/>
      <c r="K17" s="234"/>
      <c r="L17" s="235" t="str">
        <f>IF(K17="","",CONCATENATE(VLOOKUP($Y$3,$AB$1:$AK$1,K17)," pont"))</f>
        <v/>
      </c>
      <c r="M17" s="236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x14ac:dyDescent="0.25">
      <c r="A18" s="229"/>
      <c r="B18" s="315"/>
      <c r="C18" s="238"/>
      <c r="D18" s="238"/>
      <c r="E18" s="238"/>
      <c r="F18" s="238"/>
      <c r="G18" s="238"/>
      <c r="H18" s="238"/>
      <c r="I18" s="238"/>
      <c r="J18" s="227"/>
      <c r="K18" s="229"/>
      <c r="L18" s="229"/>
      <c r="M18" s="239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x14ac:dyDescent="0.25">
      <c r="A19" s="324" t="s">
        <v>171</v>
      </c>
      <c r="B19" s="316"/>
      <c r="C19" s="231">
        <v>0</v>
      </c>
      <c r="D19" s="231">
        <v>0</v>
      </c>
      <c r="E19" s="232" t="s">
        <v>397</v>
      </c>
      <c r="F19" s="233"/>
      <c r="G19" s="232" t="s">
        <v>190</v>
      </c>
      <c r="H19" s="233"/>
      <c r="I19" s="437" t="s">
        <v>191</v>
      </c>
      <c r="J19" s="227"/>
      <c r="K19" s="234"/>
      <c r="L19" s="235" t="str">
        <f>IF(K19="","",CONCATENATE(VLOOKUP($Y$3,$AB$1:$AK$1,K19)," pont"))</f>
        <v/>
      </c>
      <c r="M19" s="236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x14ac:dyDescent="0.25">
      <c r="A20" s="229"/>
      <c r="B20" s="315"/>
      <c r="C20" s="238"/>
      <c r="D20" s="238"/>
      <c r="E20" s="238"/>
      <c r="F20" s="238"/>
      <c r="G20" s="238"/>
      <c r="H20" s="238"/>
      <c r="I20" s="238"/>
      <c r="J20" s="227"/>
      <c r="K20" s="229"/>
      <c r="L20" s="229"/>
      <c r="M20" s="239"/>
      <c r="Y20" s="207"/>
      <c r="Z20" s="207"/>
      <c r="AA20" s="207" t="s">
        <v>111</v>
      </c>
      <c r="AB20" s="207">
        <v>200</v>
      </c>
      <c r="AC20" s="207">
        <v>150</v>
      </c>
      <c r="AD20" s="207">
        <v>130</v>
      </c>
      <c r="AE20" s="207">
        <v>110</v>
      </c>
      <c r="AF20" s="207">
        <v>95</v>
      </c>
      <c r="AG20" s="207">
        <v>80</v>
      </c>
      <c r="AH20" s="207">
        <v>70</v>
      </c>
      <c r="AI20" s="207">
        <v>60</v>
      </c>
      <c r="AJ20" s="207">
        <v>55</v>
      </c>
      <c r="AK20" s="207">
        <v>50</v>
      </c>
    </row>
    <row r="21" spans="1:37" x14ac:dyDescent="0.25">
      <c r="A21" s="324" t="s">
        <v>176</v>
      </c>
      <c r="B21" s="316"/>
      <c r="C21" s="231">
        <v>0</v>
      </c>
      <c r="D21" s="231">
        <v>0</v>
      </c>
      <c r="E21" s="232" t="s">
        <v>396</v>
      </c>
      <c r="F21" s="233"/>
      <c r="G21" s="232" t="s">
        <v>205</v>
      </c>
      <c r="H21" s="233"/>
      <c r="I21" s="439" t="s">
        <v>206</v>
      </c>
      <c r="J21" s="227"/>
      <c r="K21" s="234"/>
      <c r="L21" s="235" t="str">
        <f>IF(K21="","",CONCATENATE(VLOOKUP($Y$3,$AB$1:$AK$1,K21)," pont"))</f>
        <v/>
      </c>
      <c r="M21" s="236"/>
      <c r="Y21" s="207"/>
      <c r="Z21" s="207"/>
      <c r="AA21" s="207" t="s">
        <v>121</v>
      </c>
      <c r="AB21" s="207">
        <v>150</v>
      </c>
      <c r="AC21" s="207">
        <v>120</v>
      </c>
      <c r="AD21" s="207">
        <v>100</v>
      </c>
      <c r="AE21" s="207">
        <v>80</v>
      </c>
      <c r="AF21" s="207">
        <v>70</v>
      </c>
      <c r="AG21" s="207">
        <v>60</v>
      </c>
      <c r="AH21" s="207">
        <v>55</v>
      </c>
      <c r="AI21" s="207">
        <v>50</v>
      </c>
      <c r="AJ21" s="207">
        <v>45</v>
      </c>
      <c r="AK21" s="207">
        <v>40</v>
      </c>
    </row>
    <row r="22" spans="1:37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Y22" s="207"/>
      <c r="Z22" s="207"/>
      <c r="AA22" s="207" t="s">
        <v>122</v>
      </c>
      <c r="AB22" s="207">
        <v>120</v>
      </c>
      <c r="AC22" s="207">
        <v>90</v>
      </c>
      <c r="AD22" s="207">
        <v>65</v>
      </c>
      <c r="AE22" s="207">
        <v>55</v>
      </c>
      <c r="AF22" s="207">
        <v>50</v>
      </c>
      <c r="AG22" s="207">
        <v>45</v>
      </c>
      <c r="AH22" s="207">
        <v>40</v>
      </c>
      <c r="AI22" s="207">
        <v>35</v>
      </c>
      <c r="AJ22" s="207">
        <v>25</v>
      </c>
      <c r="AK22" s="207">
        <v>20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123</v>
      </c>
      <c r="AB23" s="207">
        <v>90</v>
      </c>
      <c r="AC23" s="207">
        <v>60</v>
      </c>
      <c r="AD23" s="207">
        <v>45</v>
      </c>
      <c r="AE23" s="207">
        <v>34</v>
      </c>
      <c r="AF23" s="207">
        <v>27</v>
      </c>
      <c r="AG23" s="207">
        <v>22</v>
      </c>
      <c r="AH23" s="207">
        <v>18</v>
      </c>
      <c r="AI23" s="207">
        <v>15</v>
      </c>
      <c r="AJ23" s="207">
        <v>12</v>
      </c>
      <c r="AK23" s="207">
        <v>9</v>
      </c>
    </row>
    <row r="24" spans="1:37" ht="18.75" customHeight="1" x14ac:dyDescent="0.25">
      <c r="A24" s="227"/>
      <c r="B24" s="649"/>
      <c r="C24" s="649"/>
      <c r="D24" s="650" t="str">
        <f>E7</f>
        <v>MOSOLYGÓ</v>
      </c>
      <c r="E24" s="650"/>
      <c r="F24" s="650" t="str">
        <f>E9</f>
        <v>HOVANECZ</v>
      </c>
      <c r="G24" s="650"/>
      <c r="H24" s="650" t="str">
        <f>E11</f>
        <v>CSÁSZÁR</v>
      </c>
      <c r="I24" s="650"/>
      <c r="J24" s="650" t="str">
        <f>E13</f>
        <v>TYUKODI</v>
      </c>
      <c r="K24" s="650"/>
      <c r="L24" s="227"/>
      <c r="M24" s="317" t="s">
        <v>116</v>
      </c>
      <c r="Y24" s="207"/>
      <c r="Z24" s="207"/>
      <c r="AA24" s="207" t="s">
        <v>124</v>
      </c>
      <c r="AB24" s="207">
        <v>60</v>
      </c>
      <c r="AC24" s="207">
        <v>40</v>
      </c>
      <c r="AD24" s="207">
        <v>30</v>
      </c>
      <c r="AE24" s="207">
        <v>20</v>
      </c>
      <c r="AF24" s="207">
        <v>18</v>
      </c>
      <c r="AG24" s="207">
        <v>15</v>
      </c>
      <c r="AH24" s="207">
        <v>12</v>
      </c>
      <c r="AI24" s="207">
        <v>10</v>
      </c>
      <c r="AJ24" s="207">
        <v>8</v>
      </c>
      <c r="AK24" s="207">
        <v>6</v>
      </c>
    </row>
    <row r="25" spans="1:37" ht="18.75" customHeight="1" x14ac:dyDescent="0.25">
      <c r="A25" s="241" t="s">
        <v>105</v>
      </c>
      <c r="B25" s="651" t="str">
        <f>E7</f>
        <v>MOSOLYGÓ</v>
      </c>
      <c r="C25" s="651"/>
      <c r="D25" s="652"/>
      <c r="E25" s="652"/>
      <c r="F25" s="653"/>
      <c r="G25" s="653"/>
      <c r="H25" s="653"/>
      <c r="I25" s="653"/>
      <c r="J25" s="650"/>
      <c r="K25" s="650"/>
      <c r="L25" s="227"/>
      <c r="M25" s="318"/>
      <c r="Y25" s="207"/>
      <c r="Z25" s="207"/>
      <c r="AA25" s="207" t="s">
        <v>126</v>
      </c>
      <c r="AB25" s="207">
        <v>40</v>
      </c>
      <c r="AC25" s="207">
        <v>25</v>
      </c>
      <c r="AD25" s="207">
        <v>18</v>
      </c>
      <c r="AE25" s="207">
        <v>13</v>
      </c>
      <c r="AF25" s="207">
        <v>8</v>
      </c>
      <c r="AG25" s="207">
        <v>7</v>
      </c>
      <c r="AH25" s="207">
        <v>6</v>
      </c>
      <c r="AI25" s="207">
        <v>5</v>
      </c>
      <c r="AJ25" s="207">
        <v>4</v>
      </c>
      <c r="AK25" s="207">
        <v>3</v>
      </c>
    </row>
    <row r="26" spans="1:37" ht="18.75" customHeight="1" x14ac:dyDescent="0.25">
      <c r="A26" s="241" t="s">
        <v>125</v>
      </c>
      <c r="B26" s="651" t="str">
        <f>E9</f>
        <v>HOVANECZ</v>
      </c>
      <c r="C26" s="651"/>
      <c r="D26" s="653"/>
      <c r="E26" s="653"/>
      <c r="F26" s="652"/>
      <c r="G26" s="652"/>
      <c r="H26" s="653"/>
      <c r="I26" s="653"/>
      <c r="J26" s="653"/>
      <c r="K26" s="653"/>
      <c r="L26" s="227"/>
      <c r="M26" s="318"/>
      <c r="Y26" s="207"/>
      <c r="Z26" s="207"/>
      <c r="AA26" s="207" t="s">
        <v>127</v>
      </c>
      <c r="AB26" s="207">
        <v>25</v>
      </c>
      <c r="AC26" s="207">
        <v>15</v>
      </c>
      <c r="AD26" s="207">
        <v>13</v>
      </c>
      <c r="AE26" s="207">
        <v>7</v>
      </c>
      <c r="AF26" s="207">
        <v>6</v>
      </c>
      <c r="AG26" s="207">
        <v>5</v>
      </c>
      <c r="AH26" s="207">
        <v>4</v>
      </c>
      <c r="AI26" s="207">
        <v>3</v>
      </c>
      <c r="AJ26" s="207">
        <v>2</v>
      </c>
      <c r="AK26" s="207">
        <v>1</v>
      </c>
    </row>
    <row r="27" spans="1:37" ht="18.75" customHeight="1" x14ac:dyDescent="0.25">
      <c r="A27" s="241" t="s">
        <v>128</v>
      </c>
      <c r="B27" s="651" t="str">
        <f>E11</f>
        <v>CSÁSZÁR</v>
      </c>
      <c r="C27" s="651"/>
      <c r="D27" s="653"/>
      <c r="E27" s="653"/>
      <c r="F27" s="653"/>
      <c r="G27" s="653"/>
      <c r="H27" s="652"/>
      <c r="I27" s="652"/>
      <c r="J27" s="653"/>
      <c r="K27" s="653"/>
      <c r="L27" s="227"/>
      <c r="M27" s="318"/>
      <c r="Y27" s="207"/>
      <c r="Z27" s="207"/>
      <c r="AA27" s="207" t="s">
        <v>129</v>
      </c>
      <c r="AB27" s="207">
        <v>15</v>
      </c>
      <c r="AC27" s="207">
        <v>10</v>
      </c>
      <c r="AD27" s="207">
        <v>8</v>
      </c>
      <c r="AE27" s="207">
        <v>4</v>
      </c>
      <c r="AF27" s="207">
        <v>3</v>
      </c>
      <c r="AG27" s="207">
        <v>2</v>
      </c>
      <c r="AH27" s="207">
        <v>1</v>
      </c>
      <c r="AI27" s="207">
        <v>0</v>
      </c>
      <c r="AJ27" s="207">
        <v>0</v>
      </c>
      <c r="AK27" s="207">
        <v>0</v>
      </c>
    </row>
    <row r="28" spans="1:37" ht="18.75" customHeight="1" x14ac:dyDescent="0.25">
      <c r="A28" s="328" t="s">
        <v>152</v>
      </c>
      <c r="B28" s="651" t="str">
        <f>E13</f>
        <v>TYUKODI</v>
      </c>
      <c r="C28" s="651"/>
      <c r="D28" s="653"/>
      <c r="E28" s="653"/>
      <c r="F28" s="653"/>
      <c r="G28" s="653"/>
      <c r="H28" s="650"/>
      <c r="I28" s="650"/>
      <c r="J28" s="652"/>
      <c r="K28" s="652"/>
      <c r="L28" s="227"/>
      <c r="M28" s="318"/>
      <c r="Y28" s="207"/>
      <c r="Z28" s="207"/>
      <c r="AA28" s="207" t="s">
        <v>129</v>
      </c>
      <c r="AB28" s="207">
        <v>15</v>
      </c>
      <c r="AC28" s="207">
        <v>10</v>
      </c>
      <c r="AD28" s="207">
        <v>8</v>
      </c>
      <c r="AE28" s="207">
        <v>4</v>
      </c>
      <c r="AF28" s="207">
        <v>3</v>
      </c>
      <c r="AG28" s="207">
        <v>2</v>
      </c>
      <c r="AH28" s="207">
        <v>1</v>
      </c>
      <c r="AI28" s="207">
        <v>0</v>
      </c>
      <c r="AJ28" s="207">
        <v>0</v>
      </c>
      <c r="AK28" s="207">
        <v>0</v>
      </c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319"/>
      <c r="Y29" s="207"/>
      <c r="Z29" s="207"/>
      <c r="AA29" s="207" t="s">
        <v>130</v>
      </c>
      <c r="AB29" s="207">
        <v>10</v>
      </c>
      <c r="AC29" s="207">
        <v>6</v>
      </c>
      <c r="AD29" s="207">
        <v>4</v>
      </c>
      <c r="AE29" s="207">
        <v>2</v>
      </c>
      <c r="AF29" s="207">
        <v>1</v>
      </c>
      <c r="AG29" s="207">
        <v>0</v>
      </c>
      <c r="AH29" s="207">
        <v>0</v>
      </c>
      <c r="AI29" s="207">
        <v>0</v>
      </c>
      <c r="AJ29" s="207">
        <v>0</v>
      </c>
      <c r="AK29" s="207">
        <v>0</v>
      </c>
    </row>
    <row r="30" spans="1:37" ht="18.75" customHeight="1" x14ac:dyDescent="0.25">
      <c r="A30" s="227"/>
      <c r="B30" s="649"/>
      <c r="C30" s="649"/>
      <c r="D30" s="650" t="str">
        <f>E15</f>
        <v>MOZSÁR</v>
      </c>
      <c r="E30" s="650"/>
      <c r="F30" s="650" t="str">
        <f>E17</f>
        <v xml:space="preserve">TORMA </v>
      </c>
      <c r="G30" s="650"/>
      <c r="H30" s="650" t="str">
        <f>E19</f>
        <v>KOTTÁSZ</v>
      </c>
      <c r="I30" s="650"/>
      <c r="J30" s="650" t="str">
        <f>E21</f>
        <v>SZAKÁL</v>
      </c>
      <c r="K30" s="650"/>
      <c r="L30" s="227"/>
      <c r="M30" s="319"/>
      <c r="Y30" s="207"/>
      <c r="Z30" s="207"/>
      <c r="AA30" s="207" t="s">
        <v>131</v>
      </c>
      <c r="AB30" s="207">
        <v>3</v>
      </c>
      <c r="AC30" s="207">
        <v>2</v>
      </c>
      <c r="AD30" s="207">
        <v>1</v>
      </c>
      <c r="AE30" s="207">
        <v>0</v>
      </c>
      <c r="AF30" s="207">
        <v>0</v>
      </c>
      <c r="AG30" s="207">
        <v>0</v>
      </c>
      <c r="AH30" s="207">
        <v>0</v>
      </c>
      <c r="AI30" s="207">
        <v>0</v>
      </c>
      <c r="AJ30" s="207">
        <v>0</v>
      </c>
      <c r="AK30" s="207">
        <v>0</v>
      </c>
    </row>
    <row r="31" spans="1:37" ht="18.75" customHeight="1" x14ac:dyDescent="0.25">
      <c r="A31" s="328" t="s">
        <v>160</v>
      </c>
      <c r="B31" s="651" t="str">
        <f>E15</f>
        <v>MOZSÁR</v>
      </c>
      <c r="C31" s="651"/>
      <c r="D31" s="652"/>
      <c r="E31" s="652"/>
      <c r="F31" s="653"/>
      <c r="G31" s="653"/>
      <c r="H31" s="653"/>
      <c r="I31" s="653"/>
      <c r="J31" s="650"/>
      <c r="K31" s="650"/>
      <c r="L31" s="227"/>
      <c r="M31" s="318"/>
    </row>
    <row r="32" spans="1:37" ht="18.75" customHeight="1" x14ac:dyDescent="0.25">
      <c r="A32" s="328" t="s">
        <v>163</v>
      </c>
      <c r="B32" s="651" t="str">
        <f>E17</f>
        <v xml:space="preserve">TORMA </v>
      </c>
      <c r="C32" s="651"/>
      <c r="D32" s="653"/>
      <c r="E32" s="653"/>
      <c r="F32" s="652"/>
      <c r="G32" s="652"/>
      <c r="H32" s="653"/>
      <c r="I32" s="653"/>
      <c r="J32" s="653"/>
      <c r="K32" s="653"/>
      <c r="L32" s="227"/>
      <c r="M32" s="318"/>
    </row>
    <row r="33" spans="1:19" ht="18.75" customHeight="1" x14ac:dyDescent="0.25">
      <c r="A33" s="328" t="s">
        <v>171</v>
      </c>
      <c r="B33" s="651" t="str">
        <f>E19</f>
        <v>KOTTÁSZ</v>
      </c>
      <c r="C33" s="651"/>
      <c r="D33" s="653"/>
      <c r="E33" s="653"/>
      <c r="F33" s="653"/>
      <c r="G33" s="653"/>
      <c r="H33" s="652"/>
      <c r="I33" s="652"/>
      <c r="J33" s="653"/>
      <c r="K33" s="653"/>
      <c r="L33" s="227"/>
      <c r="M33" s="318"/>
    </row>
    <row r="34" spans="1:19" ht="18.75" customHeight="1" x14ac:dyDescent="0.25">
      <c r="A34" s="328" t="s">
        <v>176</v>
      </c>
      <c r="B34" s="651" t="str">
        <f>E21</f>
        <v>SZAKÁL</v>
      </c>
      <c r="C34" s="651"/>
      <c r="D34" s="653"/>
      <c r="E34" s="653"/>
      <c r="F34" s="653"/>
      <c r="G34" s="653"/>
      <c r="H34" s="650"/>
      <c r="I34" s="650"/>
      <c r="J34" s="652"/>
      <c r="K34" s="652"/>
      <c r="L34" s="227"/>
      <c r="M34" s="318"/>
    </row>
    <row r="35" spans="1:19" ht="18.75" customHeight="1" x14ac:dyDescent="0.25">
      <c r="A35" s="321"/>
      <c r="B35" s="322"/>
      <c r="C35" s="322"/>
      <c r="D35" s="321"/>
      <c r="E35" s="321"/>
      <c r="F35" s="321"/>
      <c r="G35" s="321"/>
      <c r="H35" s="321"/>
      <c r="I35" s="321"/>
      <c r="J35" s="227"/>
      <c r="K35" s="227"/>
      <c r="L35" s="227"/>
      <c r="M35" s="323"/>
    </row>
    <row r="36" spans="1:19" x14ac:dyDescent="0.25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</row>
    <row r="37" spans="1:19" x14ac:dyDescent="0.25">
      <c r="A37" s="227" t="s">
        <v>164</v>
      </c>
      <c r="B37" s="227"/>
      <c r="C37" s="657" t="str">
        <f>IF(M25=1,B25,IF(M26=1,B26,IF(M27=1,B27,IF(M28=1,B28,""))))</f>
        <v/>
      </c>
      <c r="D37" s="657"/>
      <c r="E37" s="229" t="s">
        <v>165</v>
      </c>
      <c r="F37" s="657" t="str">
        <f>IF(M31=1,B31,IF(M32=1,B32,IF(M33=1,B33,IF(M34=1,B34,""))))</f>
        <v/>
      </c>
      <c r="G37" s="657"/>
      <c r="H37" s="227"/>
      <c r="I37" s="242"/>
      <c r="J37" s="227"/>
      <c r="K37" s="227"/>
      <c r="L37" s="227"/>
      <c r="M37" s="227"/>
    </row>
    <row r="38" spans="1:19" x14ac:dyDescent="0.25">
      <c r="A38" s="227"/>
      <c r="B38" s="227"/>
      <c r="C38" s="227"/>
      <c r="D38" s="227"/>
      <c r="E38" s="227"/>
      <c r="F38" s="229"/>
      <c r="G38" s="229"/>
      <c r="H38" s="227"/>
      <c r="I38" s="227"/>
      <c r="J38" s="227"/>
      <c r="K38" s="227"/>
      <c r="L38" s="227"/>
      <c r="M38" s="227"/>
    </row>
    <row r="39" spans="1:19" x14ac:dyDescent="0.25">
      <c r="A39" s="227" t="s">
        <v>166</v>
      </c>
      <c r="B39" s="227"/>
      <c r="C39" s="657" t="str">
        <f>IF(M25=2,B25,IF(M26=2,B26,IF(M27=2,B27,IF(M28=2,B28,""))))</f>
        <v/>
      </c>
      <c r="D39" s="657"/>
      <c r="E39" s="229" t="s">
        <v>165</v>
      </c>
      <c r="F39" s="657" t="str">
        <f>IF(M31=2,B31,IF(M32=2,B32,IF(M33=2,B33,IF(M34=2,B34,""))))</f>
        <v/>
      </c>
      <c r="G39" s="657"/>
      <c r="H39" s="227"/>
      <c r="I39" s="242"/>
      <c r="J39" s="227"/>
      <c r="K39" s="227"/>
      <c r="L39" s="227"/>
      <c r="M39" s="227"/>
    </row>
    <row r="40" spans="1:19" x14ac:dyDescent="0.25">
      <c r="A40" s="227"/>
      <c r="B40" s="227"/>
      <c r="C40" s="320"/>
      <c r="D40" s="320"/>
      <c r="E40" s="229"/>
      <c r="F40" s="320"/>
      <c r="G40" s="320"/>
      <c r="H40" s="227"/>
      <c r="I40" s="227"/>
      <c r="J40" s="227"/>
      <c r="K40" s="227"/>
      <c r="L40" s="227"/>
      <c r="M40" s="227"/>
    </row>
    <row r="41" spans="1:19" x14ac:dyDescent="0.25">
      <c r="A41" s="227" t="s">
        <v>167</v>
      </c>
      <c r="B41" s="227"/>
      <c r="C41" s="657" t="str">
        <f>IF(M25=3,B25,IF(M26=3,B26,IF(M27=3,B27,IF(M28=3,B28,""))))</f>
        <v/>
      </c>
      <c r="D41" s="657"/>
      <c r="E41" s="229" t="s">
        <v>165</v>
      </c>
      <c r="F41" s="657" t="str">
        <f>IF(M31=3,B31,IF(M32=3,B32,IF(M33=3,B33,IF(M34=3,B34,""))))</f>
        <v/>
      </c>
      <c r="G41" s="657"/>
      <c r="H41" s="227"/>
      <c r="I41" s="242"/>
      <c r="J41" s="227"/>
      <c r="K41" s="227"/>
      <c r="L41" s="227"/>
      <c r="M41" s="227"/>
    </row>
    <row r="42" spans="1:19" x14ac:dyDescent="0.2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</row>
    <row r="43" spans="1:19" x14ac:dyDescent="0.25">
      <c r="A43" s="238" t="s">
        <v>177</v>
      </c>
      <c r="B43" s="227"/>
      <c r="C43" s="657">
        <f>IF(M25=4,B25,IF(M26=4,B26,IF(M27=4,B27,IF(M28=4,B28,0))))</f>
        <v>0</v>
      </c>
      <c r="D43" s="657"/>
      <c r="E43" s="229" t="s">
        <v>165</v>
      </c>
      <c r="F43" s="657" t="str">
        <f>IF(M31=3,B31,IF(M32=3,B32,IF(M33=4,B33,IF(M34=4,B34,""))))</f>
        <v/>
      </c>
      <c r="G43" s="657"/>
      <c r="H43" s="227"/>
      <c r="I43" s="242"/>
      <c r="J43" s="227"/>
      <c r="K43" s="227"/>
      <c r="L43" s="227"/>
      <c r="M43" s="227"/>
      <c r="O43" s="196"/>
      <c r="P43" s="196"/>
      <c r="Q43" s="196"/>
      <c r="R43" s="196"/>
      <c r="S43" s="196"/>
    </row>
    <row r="44" spans="1:19" x14ac:dyDescent="0.2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42"/>
      <c r="M44" s="227"/>
      <c r="O44" s="196"/>
      <c r="P44" s="253"/>
      <c r="Q44" s="253"/>
      <c r="R44" s="210"/>
      <c r="S44" s="196"/>
    </row>
    <row r="45" spans="1:19" x14ac:dyDescent="0.25">
      <c r="A45" s="243" t="s">
        <v>114</v>
      </c>
      <c r="B45" s="244"/>
      <c r="C45" s="245"/>
      <c r="D45" s="246" t="s">
        <v>132</v>
      </c>
      <c r="E45" s="247" t="s">
        <v>133</v>
      </c>
      <c r="F45" s="248"/>
      <c r="G45" s="246" t="s">
        <v>132</v>
      </c>
      <c r="H45" s="247" t="s">
        <v>134</v>
      </c>
      <c r="I45" s="249"/>
      <c r="J45" s="247" t="s">
        <v>135</v>
      </c>
      <c r="K45" s="250" t="s">
        <v>136</v>
      </c>
      <c r="L45" s="31"/>
      <c r="M45" s="248"/>
      <c r="O45" s="196"/>
      <c r="P45" s="211"/>
      <c r="Q45" s="211"/>
      <c r="R45" s="264"/>
      <c r="S45" s="196"/>
    </row>
    <row r="46" spans="1:19" x14ac:dyDescent="0.25">
      <c r="A46" s="254" t="s">
        <v>137</v>
      </c>
      <c r="B46" s="255"/>
      <c r="C46" s="256"/>
      <c r="D46" s="257">
        <v>1</v>
      </c>
      <c r="E46" s="654" t="str">
        <f>IF(D46&gt;$R$47,0,UPPER(VLOOKUP(D46,'Lány 2 kcs. A ELO'!$A$7:$Q$134,2)))</f>
        <v>KOVÁCS</v>
      </c>
      <c r="F46" s="654"/>
      <c r="G46" s="258" t="s">
        <v>138</v>
      </c>
      <c r="H46" s="255"/>
      <c r="I46" s="259"/>
      <c r="J46" s="260"/>
      <c r="K46" s="261" t="s">
        <v>139</v>
      </c>
      <c r="L46" s="262"/>
      <c r="M46" s="281"/>
      <c r="O46" s="196"/>
      <c r="P46" s="264"/>
      <c r="Q46" s="275"/>
      <c r="R46" s="264"/>
      <c r="S46" s="196"/>
    </row>
    <row r="47" spans="1:19" x14ac:dyDescent="0.25">
      <c r="A47" s="265" t="s">
        <v>140</v>
      </c>
      <c r="B47" s="266"/>
      <c r="C47" s="267"/>
      <c r="D47" s="268">
        <v>2</v>
      </c>
      <c r="E47" s="655" t="str">
        <f>IF(D47&gt;$R$47,0,UPPER(VLOOKUP(D47,'Lány 2 kcs. A ELO'!$A$7:$Q$134,2)))</f>
        <v>SZILVÁSI</v>
      </c>
      <c r="F47" s="655"/>
      <c r="G47" s="269" t="s">
        <v>141</v>
      </c>
      <c r="H47" s="270"/>
      <c r="I47" s="271"/>
      <c r="J47" s="272"/>
      <c r="K47" s="273"/>
      <c r="L47" s="242"/>
      <c r="M47" s="274"/>
      <c r="O47" s="196"/>
      <c r="P47" s="211"/>
      <c r="Q47" s="211"/>
      <c r="R47" s="300">
        <f>MIN(4,'Lány 2 kcs. A ELO'!Q2)</f>
        <v>4</v>
      </c>
      <c r="S47" s="196"/>
    </row>
    <row r="48" spans="1:19" x14ac:dyDescent="0.25">
      <c r="A48" s="276"/>
      <c r="B48" s="277"/>
      <c r="C48" s="278"/>
      <c r="D48" s="268"/>
      <c r="E48" s="279"/>
      <c r="F48" s="280"/>
      <c r="G48" s="269" t="s">
        <v>142</v>
      </c>
      <c r="H48" s="270"/>
      <c r="I48" s="271"/>
      <c r="J48" s="272"/>
      <c r="K48" s="261" t="s">
        <v>143</v>
      </c>
      <c r="L48" s="262"/>
      <c r="M48" s="281"/>
      <c r="O48" s="196"/>
      <c r="P48" s="264"/>
      <c r="Q48" s="275"/>
      <c r="R48" s="264"/>
      <c r="S48" s="196"/>
    </row>
    <row r="49" spans="1:19" x14ac:dyDescent="0.25">
      <c r="A49" s="282"/>
      <c r="B49" s="283"/>
      <c r="C49" s="284"/>
      <c r="D49" s="268"/>
      <c r="E49" s="279"/>
      <c r="F49" s="280"/>
      <c r="G49" s="269" t="s">
        <v>144</v>
      </c>
      <c r="H49" s="270"/>
      <c r="I49" s="271"/>
      <c r="J49" s="272"/>
      <c r="K49" s="285"/>
      <c r="L49" s="280"/>
      <c r="M49" s="263"/>
      <c r="O49" s="196"/>
      <c r="P49" s="264"/>
      <c r="Q49" s="275"/>
      <c r="R49" s="264"/>
      <c r="S49" s="196"/>
    </row>
    <row r="50" spans="1:19" x14ac:dyDescent="0.25">
      <c r="A50" s="286"/>
      <c r="B50" s="287"/>
      <c r="C50" s="288"/>
      <c r="D50" s="268"/>
      <c r="E50" s="279"/>
      <c r="F50" s="280"/>
      <c r="G50" s="269" t="s">
        <v>145</v>
      </c>
      <c r="H50" s="270"/>
      <c r="I50" s="271"/>
      <c r="J50" s="272"/>
      <c r="K50" s="265"/>
      <c r="L50" s="242"/>
      <c r="M50" s="274"/>
      <c r="O50" s="196"/>
      <c r="P50" s="211"/>
      <c r="Q50" s="211"/>
      <c r="R50" s="264"/>
      <c r="S50" s="196"/>
    </row>
    <row r="51" spans="1:19" x14ac:dyDescent="0.25">
      <c r="A51" s="289"/>
      <c r="B51" s="290"/>
      <c r="C51" s="284"/>
      <c r="D51" s="268"/>
      <c r="E51" s="279"/>
      <c r="F51" s="280"/>
      <c r="G51" s="269" t="s">
        <v>146</v>
      </c>
      <c r="H51" s="270"/>
      <c r="I51" s="271"/>
      <c r="J51" s="272"/>
      <c r="K51" s="261" t="s">
        <v>33</v>
      </c>
      <c r="L51" s="262"/>
      <c r="M51" s="281"/>
      <c r="O51" s="196"/>
      <c r="P51" s="264"/>
      <c r="Q51" s="275"/>
      <c r="R51" s="264"/>
      <c r="S51" s="196"/>
    </row>
    <row r="52" spans="1:19" x14ac:dyDescent="0.25">
      <c r="A52" s="289"/>
      <c r="B52" s="290"/>
      <c r="C52" s="291"/>
      <c r="D52" s="268"/>
      <c r="E52" s="279"/>
      <c r="F52" s="280"/>
      <c r="G52" s="269" t="s">
        <v>147</v>
      </c>
      <c r="H52" s="270"/>
      <c r="I52" s="271"/>
      <c r="J52" s="272"/>
      <c r="K52" s="285"/>
      <c r="L52" s="280"/>
      <c r="M52" s="263"/>
      <c r="O52" s="196"/>
      <c r="P52" s="264"/>
      <c r="Q52" s="275"/>
      <c r="R52" s="300"/>
      <c r="S52" s="196"/>
    </row>
    <row r="53" spans="1:19" x14ac:dyDescent="0.25">
      <c r="A53" s="292"/>
      <c r="B53" s="293"/>
      <c r="C53" s="294"/>
      <c r="D53" s="295"/>
      <c r="E53" s="296"/>
      <c r="F53" s="242"/>
      <c r="G53" s="297" t="s">
        <v>148</v>
      </c>
      <c r="H53" s="266"/>
      <c r="I53" s="298"/>
      <c r="J53" s="299"/>
      <c r="K53" s="265">
        <f>L4</f>
        <v>0</v>
      </c>
      <c r="L53" s="242"/>
      <c r="M53" s="274"/>
      <c r="O53" s="196"/>
      <c r="P53" s="196"/>
      <c r="Q53" s="196"/>
      <c r="R53" s="196"/>
      <c r="S53" s="196"/>
    </row>
    <row r="54" spans="1:19" x14ac:dyDescent="0.25">
      <c r="O54" s="196"/>
      <c r="P54" s="196"/>
      <c r="Q54" s="196"/>
      <c r="R54" s="196"/>
      <c r="S54" s="19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124" priority="2" stopIfTrue="1">
      <formula>$O$1="CU"</formula>
    </cfRule>
  </conditionalFormatting>
  <conditionalFormatting sqref="E7 E9 E11 E13 E15 E17 E19:E21">
    <cfRule type="cellIs" dxfId="123" priority="3" stopIfTrue="1" operator="equal">
      <formula>"Bye"</formula>
    </cfRule>
  </conditionalFormatting>
  <conditionalFormatting sqref="I13">
    <cfRule type="expression" dxfId="122" priority="1" stopIfTrue="1">
      <formula>$P13&gt;=1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CE87-CDDA-4DF2-AB30-D644BA6F5F9E}">
  <sheetPr codeName="Munka60">
    <tabColor indexed="11"/>
  </sheetPr>
  <dimension ref="A1:AK54"/>
  <sheetViews>
    <sheetView workbookViewId="0">
      <selection activeCell="Q23" sqref="Q2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IF(Y5=1,CONCATENATE(VLOOKUP(Y3,AA16:AH30,2)),CONCATENATE(VLOOKUP(Y3,AA2:AK13,2)))</f>
        <v>#N/A</v>
      </c>
      <c r="AC1" s="197" t="e">
        <f>IF(Y5=1,CONCATENATE(VLOOKUP(Y3,AA16:AK30,3)),CONCATENATE(VLOOKUP(Y3,AA2:AK13,3)))</f>
        <v>#N/A</v>
      </c>
      <c r="AD1" s="197" t="e">
        <f>IF(Y5=1,CONCATENATE(VLOOKUP(Y3,AA16:AK30,4)),CONCATENATE(VLOOKUP(Y3,AA2:AK13,4)))</f>
        <v>#N/A</v>
      </c>
      <c r="AE1" s="197" t="e">
        <f>IF(Y5=1,CONCATENATE(VLOOKUP(Y3,AA16:AK30,5)),CONCATENATE(VLOOKUP(Y3,AA2:AK13,5)))</f>
        <v>#N/A</v>
      </c>
      <c r="AF1" s="197" t="e">
        <f>IF(Y5=1,CONCATENATE(VLOOKUP(Y3,AA16:AK30,6)),CONCATENATE(VLOOKUP(Y3,AA2:AK13,6)))</f>
        <v>#N/A</v>
      </c>
      <c r="AG1" s="197" t="e">
        <f>IF(Y5=1,CONCATENATE(VLOOKUP(Y3,AA16:AK30,7)),CONCATENATE(VLOOKUP(Y3,AA2:AK13,7)))</f>
        <v>#N/A</v>
      </c>
      <c r="AH1" s="197" t="e">
        <f>IF(Y5=1,CONCATENATE(VLOOKUP(Y3,AA16:AK30,8)),CONCATENATE(VLOOKUP(Y3,AA2:AK13,8)))</f>
        <v>#N/A</v>
      </c>
      <c r="AI1" s="197" t="e">
        <f>IF(Y5=1,CONCATENATE(VLOOKUP(Y3,AA16:AK30,9)),CONCATENATE(VLOOKUP(Y3,AA2:AK13,9)))</f>
        <v>#N/A</v>
      </c>
      <c r="AJ1" s="197" t="e">
        <f>IF(Y5=1,CONCATENATE(VLOOKUP(Y3,AA16:AK30,10)),CONCATENATE(VLOOKUP(Y3,AA2:AK13,10)))</f>
        <v>#N/A</v>
      </c>
      <c r="AK1" s="197" t="e">
        <f>IF(Y5=1,CONCATENATE(VLOOKUP(Y3,AA16:AK30,11)),CONCATENATE(VLOOKUP(Y3,AA2:AK13,11)))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6">
        <f>Altalanos!$E$8</f>
        <v>0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310" t="s">
        <v>105</v>
      </c>
      <c r="B7" s="311">
        <v>1</v>
      </c>
      <c r="C7" s="231" t="e">
        <f>IF($B7="","",VLOOKUP($B7,#REF!,5))</f>
        <v>#REF!</v>
      </c>
      <c r="D7" s="231" t="e">
        <f>IF($B7="","",VLOOKUP($B7,#REF!,15))</f>
        <v>#REF!</v>
      </c>
      <c r="E7" s="312" t="s">
        <v>398</v>
      </c>
      <c r="F7" s="313"/>
      <c r="G7" s="312" t="s">
        <v>222</v>
      </c>
      <c r="H7" s="313"/>
      <c r="I7" s="159" t="s">
        <v>223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212" t="s">
        <v>106</v>
      </c>
      <c r="R7" s="308" t="s">
        <v>172</v>
      </c>
      <c r="S7" s="308" t="s">
        <v>173</v>
      </c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315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221" t="s">
        <v>109</v>
      </c>
      <c r="R8" s="309" t="s">
        <v>169</v>
      </c>
      <c r="S8" s="309" t="s">
        <v>174</v>
      </c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316"/>
      <c r="C9" s="231">
        <v>0</v>
      </c>
      <c r="D9" s="231">
        <v>0</v>
      </c>
      <c r="E9" s="232" t="s">
        <v>400</v>
      </c>
      <c r="F9" s="233"/>
      <c r="G9" s="232" t="s">
        <v>243</v>
      </c>
      <c r="H9" s="233"/>
      <c r="I9" s="159" t="s">
        <v>244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225" t="s">
        <v>119</v>
      </c>
      <c r="R9" s="314" t="s">
        <v>161</v>
      </c>
      <c r="S9" s="314" t="s">
        <v>175</v>
      </c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315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316"/>
      <c r="C11" s="231">
        <v>0</v>
      </c>
      <c r="D11" s="231">
        <v>0</v>
      </c>
      <c r="E11" s="232" t="s">
        <v>399</v>
      </c>
      <c r="F11" s="233"/>
      <c r="G11" s="232" t="s">
        <v>185</v>
      </c>
      <c r="H11" s="233"/>
      <c r="I11" s="435" t="s">
        <v>55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310"/>
      <c r="C12" s="228"/>
      <c r="D12" s="227"/>
      <c r="E12" s="227"/>
      <c r="F12" s="227"/>
      <c r="G12" s="227"/>
      <c r="H12" s="227"/>
      <c r="I12" s="227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324" t="s">
        <v>152</v>
      </c>
      <c r="B13" s="325"/>
      <c r="C13" s="231">
        <v>0</v>
      </c>
      <c r="D13" s="231">
        <v>0</v>
      </c>
      <c r="E13" s="232" t="s">
        <v>401</v>
      </c>
      <c r="F13" s="233"/>
      <c r="G13" s="232" t="s">
        <v>259</v>
      </c>
      <c r="H13" s="233"/>
      <c r="I13" s="159" t="s">
        <v>260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315"/>
      <c r="C14" s="238"/>
      <c r="D14" s="238"/>
      <c r="E14" s="238"/>
      <c r="F14" s="238"/>
      <c r="G14" s="238"/>
      <c r="H14" s="238"/>
      <c r="I14" s="238"/>
      <c r="J14" s="227"/>
      <c r="K14" s="229"/>
      <c r="L14" s="229"/>
      <c r="M14" s="239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310" t="s">
        <v>160</v>
      </c>
      <c r="B15" s="326"/>
      <c r="C15" s="231">
        <v>0</v>
      </c>
      <c r="D15" s="327">
        <v>0</v>
      </c>
      <c r="E15" s="312" t="s">
        <v>402</v>
      </c>
      <c r="F15" s="313"/>
      <c r="G15" s="312" t="s">
        <v>240</v>
      </c>
      <c r="H15" s="313"/>
      <c r="I15" s="159" t="s">
        <v>241</v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9"/>
      <c r="B16" s="315"/>
      <c r="C16" s="238"/>
      <c r="D16" s="238"/>
      <c r="E16" s="238"/>
      <c r="F16" s="238"/>
      <c r="G16" s="238"/>
      <c r="H16" s="238"/>
      <c r="I16" s="238"/>
      <c r="J16" s="227"/>
      <c r="K16" s="229"/>
      <c r="L16" s="229"/>
      <c r="M16" s="239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9" t="s">
        <v>163</v>
      </c>
      <c r="B17" s="316"/>
      <c r="C17" s="231">
        <v>0</v>
      </c>
      <c r="D17" s="231">
        <v>0</v>
      </c>
      <c r="E17" s="232" t="s">
        <v>374</v>
      </c>
      <c r="F17" s="233"/>
      <c r="G17" s="232" t="s">
        <v>235</v>
      </c>
      <c r="H17" s="233"/>
      <c r="I17" s="232" t="s">
        <v>388</v>
      </c>
      <c r="J17" s="227"/>
      <c r="K17" s="234"/>
      <c r="L17" s="235" t="str">
        <f>IF(K17="","",CONCATENATE(VLOOKUP($Y$3,$AB$1:$AK$1,K17)," pont"))</f>
        <v/>
      </c>
      <c r="M17" s="236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x14ac:dyDescent="0.25">
      <c r="A18" s="229"/>
      <c r="B18" s="315"/>
      <c r="C18" s="238"/>
      <c r="D18" s="238"/>
      <c r="E18" s="238"/>
      <c r="F18" s="238"/>
      <c r="G18" s="238"/>
      <c r="H18" s="238"/>
      <c r="I18" s="238"/>
      <c r="J18" s="227"/>
      <c r="K18" s="229"/>
      <c r="L18" s="229"/>
      <c r="M18" s="239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x14ac:dyDescent="0.25">
      <c r="A19" s="324" t="s">
        <v>171</v>
      </c>
      <c r="B19" s="316"/>
      <c r="C19" s="231">
        <v>0</v>
      </c>
      <c r="D19" s="231">
        <v>0</v>
      </c>
      <c r="E19" s="232" t="s">
        <v>380</v>
      </c>
      <c r="F19" s="233"/>
      <c r="G19" s="232" t="s">
        <v>199</v>
      </c>
      <c r="H19" s="233"/>
      <c r="I19" s="167" t="s">
        <v>200</v>
      </c>
      <c r="J19" s="227"/>
      <c r="K19" s="234"/>
      <c r="L19" s="235" t="str">
        <f>IF(K19="","",CONCATENATE(VLOOKUP($Y$3,$AB$1:$AK$1,K19)," pont"))</f>
        <v/>
      </c>
      <c r="M19" s="236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x14ac:dyDescent="0.25">
      <c r="A20" s="229"/>
      <c r="B20" s="315"/>
      <c r="C20" s="238"/>
      <c r="D20" s="238"/>
      <c r="E20" s="238"/>
      <c r="F20" s="238"/>
      <c r="G20" s="238"/>
      <c r="H20" s="238"/>
      <c r="I20" s="238"/>
      <c r="J20" s="227"/>
      <c r="K20" s="229"/>
      <c r="L20" s="229"/>
      <c r="M20" s="239"/>
      <c r="Y20" s="207"/>
      <c r="Z20" s="207"/>
      <c r="AA20" s="207" t="s">
        <v>111</v>
      </c>
      <c r="AB20" s="207">
        <v>200</v>
      </c>
      <c r="AC20" s="207">
        <v>150</v>
      </c>
      <c r="AD20" s="207">
        <v>130</v>
      </c>
      <c r="AE20" s="207">
        <v>110</v>
      </c>
      <c r="AF20" s="207">
        <v>95</v>
      </c>
      <c r="AG20" s="207">
        <v>80</v>
      </c>
      <c r="AH20" s="207">
        <v>70</v>
      </c>
      <c r="AI20" s="207">
        <v>60</v>
      </c>
      <c r="AJ20" s="207">
        <v>55</v>
      </c>
      <c r="AK20" s="207">
        <v>50</v>
      </c>
    </row>
    <row r="21" spans="1:37" x14ac:dyDescent="0.25">
      <c r="A21" s="324" t="s">
        <v>176</v>
      </c>
      <c r="B21" s="316"/>
      <c r="C21" s="231">
        <v>0</v>
      </c>
      <c r="D21" s="231">
        <v>0</v>
      </c>
      <c r="E21" s="232" t="s">
        <v>403</v>
      </c>
      <c r="F21" s="233"/>
      <c r="G21" s="232" t="s">
        <v>187</v>
      </c>
      <c r="H21" s="233"/>
      <c r="I21" s="436" t="s">
        <v>188</v>
      </c>
      <c r="J21" s="227"/>
      <c r="K21" s="234"/>
      <c r="L21" s="235" t="str">
        <f>IF(K21="","",CONCATENATE(VLOOKUP($Y$3,$AB$1:$AK$1,K21)," pont"))</f>
        <v/>
      </c>
      <c r="M21" s="236"/>
      <c r="Y21" s="207"/>
      <c r="Z21" s="207"/>
      <c r="AA21" s="207" t="s">
        <v>121</v>
      </c>
      <c r="AB21" s="207">
        <v>150</v>
      </c>
      <c r="AC21" s="207">
        <v>120</v>
      </c>
      <c r="AD21" s="207">
        <v>100</v>
      </c>
      <c r="AE21" s="207">
        <v>80</v>
      </c>
      <c r="AF21" s="207">
        <v>70</v>
      </c>
      <c r="AG21" s="207">
        <v>60</v>
      </c>
      <c r="AH21" s="207">
        <v>55</v>
      </c>
      <c r="AI21" s="207">
        <v>50</v>
      </c>
      <c r="AJ21" s="207">
        <v>45</v>
      </c>
      <c r="AK21" s="207">
        <v>40</v>
      </c>
    </row>
    <row r="22" spans="1:37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Y22" s="207"/>
      <c r="Z22" s="207"/>
      <c r="AA22" s="207" t="s">
        <v>122</v>
      </c>
      <c r="AB22" s="207">
        <v>120</v>
      </c>
      <c r="AC22" s="207">
        <v>90</v>
      </c>
      <c r="AD22" s="207">
        <v>65</v>
      </c>
      <c r="AE22" s="207">
        <v>55</v>
      </c>
      <c r="AF22" s="207">
        <v>50</v>
      </c>
      <c r="AG22" s="207">
        <v>45</v>
      </c>
      <c r="AH22" s="207">
        <v>40</v>
      </c>
      <c r="AI22" s="207">
        <v>35</v>
      </c>
      <c r="AJ22" s="207">
        <v>25</v>
      </c>
      <c r="AK22" s="207">
        <v>20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123</v>
      </c>
      <c r="AB23" s="207">
        <v>90</v>
      </c>
      <c r="AC23" s="207">
        <v>60</v>
      </c>
      <c r="AD23" s="207">
        <v>45</v>
      </c>
      <c r="AE23" s="207">
        <v>34</v>
      </c>
      <c r="AF23" s="207">
        <v>27</v>
      </c>
      <c r="AG23" s="207">
        <v>22</v>
      </c>
      <c r="AH23" s="207">
        <v>18</v>
      </c>
      <c r="AI23" s="207">
        <v>15</v>
      </c>
      <c r="AJ23" s="207">
        <v>12</v>
      </c>
      <c r="AK23" s="207">
        <v>9</v>
      </c>
    </row>
    <row r="24" spans="1:37" ht="18.75" customHeight="1" x14ac:dyDescent="0.25">
      <c r="A24" s="227"/>
      <c r="B24" s="649"/>
      <c r="C24" s="649"/>
      <c r="D24" s="650" t="str">
        <f>E7</f>
        <v>HORVÁTH</v>
      </c>
      <c r="E24" s="650"/>
      <c r="F24" s="650" t="str">
        <f>E9</f>
        <v>KÖNNYID-KOVÁCS</v>
      </c>
      <c r="G24" s="650"/>
      <c r="H24" s="650" t="str">
        <f>E11</f>
        <v>BARTUS</v>
      </c>
      <c r="I24" s="650"/>
      <c r="J24" s="650" t="str">
        <f>E13</f>
        <v>SÉLLEI</v>
      </c>
      <c r="K24" s="650"/>
      <c r="L24" s="227"/>
      <c r="M24" s="317" t="s">
        <v>116</v>
      </c>
      <c r="Y24" s="207"/>
      <c r="Z24" s="207"/>
      <c r="AA24" s="207" t="s">
        <v>124</v>
      </c>
      <c r="AB24" s="207">
        <v>60</v>
      </c>
      <c r="AC24" s="207">
        <v>40</v>
      </c>
      <c r="AD24" s="207">
        <v>30</v>
      </c>
      <c r="AE24" s="207">
        <v>20</v>
      </c>
      <c r="AF24" s="207">
        <v>18</v>
      </c>
      <c r="AG24" s="207">
        <v>15</v>
      </c>
      <c r="AH24" s="207">
        <v>12</v>
      </c>
      <c r="AI24" s="207">
        <v>10</v>
      </c>
      <c r="AJ24" s="207">
        <v>8</v>
      </c>
      <c r="AK24" s="207">
        <v>6</v>
      </c>
    </row>
    <row r="25" spans="1:37" ht="18.75" customHeight="1" x14ac:dyDescent="0.25">
      <c r="A25" s="241" t="s">
        <v>105</v>
      </c>
      <c r="B25" s="651" t="str">
        <f>E7</f>
        <v>HORVÁTH</v>
      </c>
      <c r="C25" s="651"/>
      <c r="D25" s="652"/>
      <c r="E25" s="652"/>
      <c r="F25" s="653"/>
      <c r="G25" s="653"/>
      <c r="H25" s="653"/>
      <c r="I25" s="653"/>
      <c r="J25" s="650"/>
      <c r="K25" s="650"/>
      <c r="L25" s="227"/>
      <c r="M25" s="318"/>
      <c r="Y25" s="207"/>
      <c r="Z25" s="207"/>
      <c r="AA25" s="207" t="s">
        <v>126</v>
      </c>
      <c r="AB25" s="207">
        <v>40</v>
      </c>
      <c r="AC25" s="207">
        <v>25</v>
      </c>
      <c r="AD25" s="207">
        <v>18</v>
      </c>
      <c r="AE25" s="207">
        <v>13</v>
      </c>
      <c r="AF25" s="207">
        <v>8</v>
      </c>
      <c r="AG25" s="207">
        <v>7</v>
      </c>
      <c r="AH25" s="207">
        <v>6</v>
      </c>
      <c r="AI25" s="207">
        <v>5</v>
      </c>
      <c r="AJ25" s="207">
        <v>4</v>
      </c>
      <c r="AK25" s="207">
        <v>3</v>
      </c>
    </row>
    <row r="26" spans="1:37" ht="18.75" customHeight="1" x14ac:dyDescent="0.25">
      <c r="A26" s="241" t="s">
        <v>125</v>
      </c>
      <c r="B26" s="651" t="str">
        <f>E9</f>
        <v>KÖNNYID-KOVÁCS</v>
      </c>
      <c r="C26" s="651"/>
      <c r="D26" s="653"/>
      <c r="E26" s="653"/>
      <c r="F26" s="652"/>
      <c r="G26" s="652"/>
      <c r="H26" s="653"/>
      <c r="I26" s="653"/>
      <c r="J26" s="653"/>
      <c r="K26" s="653"/>
      <c r="L26" s="227"/>
      <c r="M26" s="318"/>
      <c r="Y26" s="207"/>
      <c r="Z26" s="207"/>
      <c r="AA26" s="207" t="s">
        <v>127</v>
      </c>
      <c r="AB26" s="207">
        <v>25</v>
      </c>
      <c r="AC26" s="207">
        <v>15</v>
      </c>
      <c r="AD26" s="207">
        <v>13</v>
      </c>
      <c r="AE26" s="207">
        <v>7</v>
      </c>
      <c r="AF26" s="207">
        <v>6</v>
      </c>
      <c r="AG26" s="207">
        <v>5</v>
      </c>
      <c r="AH26" s="207">
        <v>4</v>
      </c>
      <c r="AI26" s="207">
        <v>3</v>
      </c>
      <c r="AJ26" s="207">
        <v>2</v>
      </c>
      <c r="AK26" s="207">
        <v>1</v>
      </c>
    </row>
    <row r="27" spans="1:37" ht="18.75" customHeight="1" x14ac:dyDescent="0.25">
      <c r="A27" s="241" t="s">
        <v>128</v>
      </c>
      <c r="B27" s="651" t="str">
        <f>E11</f>
        <v>BARTUS</v>
      </c>
      <c r="C27" s="651"/>
      <c r="D27" s="653"/>
      <c r="E27" s="653"/>
      <c r="F27" s="653"/>
      <c r="G27" s="653"/>
      <c r="H27" s="652"/>
      <c r="I27" s="652"/>
      <c r="J27" s="653"/>
      <c r="K27" s="653"/>
      <c r="L27" s="227"/>
      <c r="M27" s="318"/>
      <c r="Y27" s="207"/>
      <c r="Z27" s="207"/>
      <c r="AA27" s="207" t="s">
        <v>129</v>
      </c>
      <c r="AB27" s="207">
        <v>15</v>
      </c>
      <c r="AC27" s="207">
        <v>10</v>
      </c>
      <c r="AD27" s="207">
        <v>8</v>
      </c>
      <c r="AE27" s="207">
        <v>4</v>
      </c>
      <c r="AF27" s="207">
        <v>3</v>
      </c>
      <c r="AG27" s="207">
        <v>2</v>
      </c>
      <c r="AH27" s="207">
        <v>1</v>
      </c>
      <c r="AI27" s="207">
        <v>0</v>
      </c>
      <c r="AJ27" s="207">
        <v>0</v>
      </c>
      <c r="AK27" s="207">
        <v>0</v>
      </c>
    </row>
    <row r="28" spans="1:37" ht="18.75" customHeight="1" x14ac:dyDescent="0.25">
      <c r="A28" s="328" t="s">
        <v>152</v>
      </c>
      <c r="B28" s="651" t="str">
        <f>E13</f>
        <v>SÉLLEI</v>
      </c>
      <c r="C28" s="651"/>
      <c r="D28" s="653"/>
      <c r="E28" s="653"/>
      <c r="F28" s="653"/>
      <c r="G28" s="653"/>
      <c r="H28" s="650"/>
      <c r="I28" s="650"/>
      <c r="J28" s="652"/>
      <c r="K28" s="652"/>
      <c r="L28" s="227"/>
      <c r="M28" s="318"/>
      <c r="Y28" s="207"/>
      <c r="Z28" s="207"/>
      <c r="AA28" s="207" t="s">
        <v>129</v>
      </c>
      <c r="AB28" s="207">
        <v>15</v>
      </c>
      <c r="AC28" s="207">
        <v>10</v>
      </c>
      <c r="AD28" s="207">
        <v>8</v>
      </c>
      <c r="AE28" s="207">
        <v>4</v>
      </c>
      <c r="AF28" s="207">
        <v>3</v>
      </c>
      <c r="AG28" s="207">
        <v>2</v>
      </c>
      <c r="AH28" s="207">
        <v>1</v>
      </c>
      <c r="AI28" s="207">
        <v>0</v>
      </c>
      <c r="AJ28" s="207">
        <v>0</v>
      </c>
      <c r="AK28" s="207">
        <v>0</v>
      </c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319"/>
      <c r="Y29" s="207"/>
      <c r="Z29" s="207"/>
      <c r="AA29" s="207" t="s">
        <v>130</v>
      </c>
      <c r="AB29" s="207">
        <v>10</v>
      </c>
      <c r="AC29" s="207">
        <v>6</v>
      </c>
      <c r="AD29" s="207">
        <v>4</v>
      </c>
      <c r="AE29" s="207">
        <v>2</v>
      </c>
      <c r="AF29" s="207">
        <v>1</v>
      </c>
      <c r="AG29" s="207">
        <v>0</v>
      </c>
      <c r="AH29" s="207">
        <v>0</v>
      </c>
      <c r="AI29" s="207">
        <v>0</v>
      </c>
      <c r="AJ29" s="207">
        <v>0</v>
      </c>
      <c r="AK29" s="207">
        <v>0</v>
      </c>
    </row>
    <row r="30" spans="1:37" ht="18.75" customHeight="1" x14ac:dyDescent="0.25">
      <c r="A30" s="227"/>
      <c r="B30" s="649"/>
      <c r="C30" s="649"/>
      <c r="D30" s="650" t="str">
        <f>E15</f>
        <v>SHATTINGER</v>
      </c>
      <c r="E30" s="650"/>
      <c r="F30" s="650" t="str">
        <f>E17</f>
        <v>SZŐKE</v>
      </c>
      <c r="G30" s="650"/>
      <c r="H30" s="650" t="str">
        <f>E19</f>
        <v>NAGY</v>
      </c>
      <c r="I30" s="650"/>
      <c r="J30" s="650" t="str">
        <f>E21</f>
        <v>BOKOR</v>
      </c>
      <c r="K30" s="650"/>
      <c r="L30" s="227"/>
      <c r="M30" s="319"/>
      <c r="Y30" s="207"/>
      <c r="Z30" s="207"/>
      <c r="AA30" s="207" t="s">
        <v>131</v>
      </c>
      <c r="AB30" s="207">
        <v>3</v>
      </c>
      <c r="AC30" s="207">
        <v>2</v>
      </c>
      <c r="AD30" s="207">
        <v>1</v>
      </c>
      <c r="AE30" s="207">
        <v>0</v>
      </c>
      <c r="AF30" s="207">
        <v>0</v>
      </c>
      <c r="AG30" s="207">
        <v>0</v>
      </c>
      <c r="AH30" s="207">
        <v>0</v>
      </c>
      <c r="AI30" s="207">
        <v>0</v>
      </c>
      <c r="AJ30" s="207">
        <v>0</v>
      </c>
      <c r="AK30" s="207">
        <v>0</v>
      </c>
    </row>
    <row r="31" spans="1:37" ht="18.75" customHeight="1" x14ac:dyDescent="0.25">
      <c r="A31" s="328" t="s">
        <v>160</v>
      </c>
      <c r="B31" s="651" t="str">
        <f>E15</f>
        <v>SHATTINGER</v>
      </c>
      <c r="C31" s="651"/>
      <c r="D31" s="652"/>
      <c r="E31" s="652"/>
      <c r="F31" s="653"/>
      <c r="G31" s="653"/>
      <c r="H31" s="653"/>
      <c r="I31" s="653"/>
      <c r="J31" s="650"/>
      <c r="K31" s="650"/>
      <c r="L31" s="227"/>
      <c r="M31" s="318"/>
    </row>
    <row r="32" spans="1:37" ht="18.75" customHeight="1" x14ac:dyDescent="0.25">
      <c r="A32" s="328" t="s">
        <v>163</v>
      </c>
      <c r="B32" s="651" t="str">
        <f>E17</f>
        <v>SZŐKE</v>
      </c>
      <c r="C32" s="651"/>
      <c r="D32" s="653"/>
      <c r="E32" s="653"/>
      <c r="F32" s="652"/>
      <c r="G32" s="652"/>
      <c r="H32" s="653"/>
      <c r="I32" s="653"/>
      <c r="J32" s="653"/>
      <c r="K32" s="653"/>
      <c r="L32" s="227"/>
      <c r="M32" s="318"/>
    </row>
    <row r="33" spans="1:19" ht="18.75" customHeight="1" x14ac:dyDescent="0.25">
      <c r="A33" s="328" t="s">
        <v>171</v>
      </c>
      <c r="B33" s="651" t="str">
        <f>E19</f>
        <v>NAGY</v>
      </c>
      <c r="C33" s="651"/>
      <c r="D33" s="653"/>
      <c r="E33" s="653"/>
      <c r="F33" s="653"/>
      <c r="G33" s="653"/>
      <c r="H33" s="652"/>
      <c r="I33" s="652"/>
      <c r="J33" s="653"/>
      <c r="K33" s="653"/>
      <c r="L33" s="227"/>
      <c r="M33" s="318"/>
    </row>
    <row r="34" spans="1:19" ht="18.75" customHeight="1" x14ac:dyDescent="0.25">
      <c r="A34" s="328" t="s">
        <v>176</v>
      </c>
      <c r="B34" s="651" t="str">
        <f>E21</f>
        <v>BOKOR</v>
      </c>
      <c r="C34" s="651"/>
      <c r="D34" s="653"/>
      <c r="E34" s="653"/>
      <c r="F34" s="653"/>
      <c r="G34" s="653"/>
      <c r="H34" s="650"/>
      <c r="I34" s="650"/>
      <c r="J34" s="652"/>
      <c r="K34" s="652"/>
      <c r="L34" s="227"/>
      <c r="M34" s="318"/>
    </row>
    <row r="35" spans="1:19" ht="18.75" customHeight="1" x14ac:dyDescent="0.25">
      <c r="A35" s="321"/>
      <c r="B35" s="322"/>
      <c r="C35" s="322"/>
      <c r="D35" s="321"/>
      <c r="E35" s="321"/>
      <c r="F35" s="321"/>
      <c r="G35" s="321"/>
      <c r="H35" s="321"/>
      <c r="I35" s="321"/>
      <c r="J35" s="227"/>
      <c r="K35" s="227"/>
      <c r="L35" s="227"/>
      <c r="M35" s="323"/>
    </row>
    <row r="36" spans="1:19" x14ac:dyDescent="0.25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</row>
    <row r="37" spans="1:19" x14ac:dyDescent="0.25">
      <c r="A37" s="227" t="s">
        <v>164</v>
      </c>
      <c r="B37" s="227"/>
      <c r="C37" s="657" t="str">
        <f>IF(M25=1,B25,IF(M26=1,B26,IF(M27=1,B27,IF(M28=1,B28,""))))</f>
        <v/>
      </c>
      <c r="D37" s="657"/>
      <c r="E37" s="229" t="s">
        <v>165</v>
      </c>
      <c r="F37" s="657" t="str">
        <f>IF(M31=1,B31,IF(M32=1,B32,IF(M33=1,B33,IF(M34=1,B34,""))))</f>
        <v/>
      </c>
      <c r="G37" s="657"/>
      <c r="H37" s="227"/>
      <c r="I37" s="242"/>
      <c r="J37" s="227"/>
      <c r="K37" s="227"/>
      <c r="L37" s="227"/>
      <c r="M37" s="227"/>
    </row>
    <row r="38" spans="1:19" x14ac:dyDescent="0.25">
      <c r="A38" s="227"/>
      <c r="B38" s="227"/>
      <c r="C38" s="227"/>
      <c r="D38" s="227"/>
      <c r="E38" s="227"/>
      <c r="F38" s="229"/>
      <c r="G38" s="229"/>
      <c r="H38" s="227"/>
      <c r="I38" s="227"/>
      <c r="J38" s="227"/>
      <c r="K38" s="227"/>
      <c r="L38" s="227"/>
      <c r="M38" s="227"/>
    </row>
    <row r="39" spans="1:19" x14ac:dyDescent="0.25">
      <c r="A39" s="227" t="s">
        <v>166</v>
      </c>
      <c r="B39" s="227"/>
      <c r="C39" s="657" t="str">
        <f>IF(M25=2,B25,IF(M26=2,B26,IF(M27=2,B27,IF(M28=2,B28,""))))</f>
        <v/>
      </c>
      <c r="D39" s="657"/>
      <c r="E39" s="229" t="s">
        <v>165</v>
      </c>
      <c r="F39" s="657" t="str">
        <f>IF(M31=2,B31,IF(M32=2,B32,IF(M33=2,B33,IF(M34=2,B34,""))))</f>
        <v/>
      </c>
      <c r="G39" s="657"/>
      <c r="H39" s="227"/>
      <c r="I39" s="242"/>
      <c r="J39" s="227"/>
      <c r="K39" s="227"/>
      <c r="L39" s="227"/>
      <c r="M39" s="227"/>
    </row>
    <row r="40" spans="1:19" x14ac:dyDescent="0.25">
      <c r="A40" s="227"/>
      <c r="B40" s="227"/>
      <c r="C40" s="320"/>
      <c r="D40" s="320"/>
      <c r="E40" s="229"/>
      <c r="F40" s="320"/>
      <c r="G40" s="320"/>
      <c r="H40" s="227"/>
      <c r="I40" s="227"/>
      <c r="J40" s="227"/>
      <c r="K40" s="227"/>
      <c r="L40" s="227"/>
      <c r="M40" s="227"/>
    </row>
    <row r="41" spans="1:19" x14ac:dyDescent="0.25">
      <c r="A41" s="227" t="s">
        <v>167</v>
      </c>
      <c r="B41" s="227"/>
      <c r="C41" s="657" t="str">
        <f>IF(M25=3,B25,IF(M26=3,B26,IF(M27=3,B27,IF(M28=3,B28,""))))</f>
        <v/>
      </c>
      <c r="D41" s="657"/>
      <c r="E41" s="229" t="s">
        <v>165</v>
      </c>
      <c r="F41" s="657" t="str">
        <f>IF(M31=3,B31,IF(M32=3,B32,IF(M33=3,B33,IF(M34=3,B34,""))))</f>
        <v/>
      </c>
      <c r="G41" s="657"/>
      <c r="H41" s="227"/>
      <c r="I41" s="242"/>
      <c r="J41" s="227"/>
      <c r="K41" s="227"/>
      <c r="L41" s="227"/>
      <c r="M41" s="227"/>
    </row>
    <row r="42" spans="1:19" x14ac:dyDescent="0.2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</row>
    <row r="43" spans="1:19" x14ac:dyDescent="0.25">
      <c r="A43" s="238" t="s">
        <v>177</v>
      </c>
      <c r="B43" s="227"/>
      <c r="C43" s="657">
        <f>IF(M25=4,B25,IF(M26=4,B26,IF(M27=4,B27,IF(M28=4,B28,0))))</f>
        <v>0</v>
      </c>
      <c r="D43" s="657"/>
      <c r="E43" s="229" t="s">
        <v>165</v>
      </c>
      <c r="F43" s="657" t="str">
        <f>IF(M31=3,B31,IF(M32=3,B32,IF(M33=4,B33,IF(M34=4,B34,""))))</f>
        <v/>
      </c>
      <c r="G43" s="657"/>
      <c r="H43" s="227"/>
      <c r="I43" s="242"/>
      <c r="J43" s="227"/>
      <c r="K43" s="227"/>
      <c r="L43" s="227"/>
      <c r="M43" s="227"/>
      <c r="O43" s="196"/>
      <c r="P43" s="196"/>
      <c r="Q43" s="196"/>
      <c r="R43" s="196"/>
      <c r="S43" s="196"/>
    </row>
    <row r="44" spans="1:19" x14ac:dyDescent="0.2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42"/>
      <c r="M44" s="227"/>
      <c r="O44" s="196"/>
      <c r="P44" s="253"/>
      <c r="Q44" s="253"/>
      <c r="R44" s="210"/>
      <c r="S44" s="196"/>
    </row>
    <row r="45" spans="1:19" x14ac:dyDescent="0.25">
      <c r="A45" s="243" t="s">
        <v>114</v>
      </c>
      <c r="B45" s="244"/>
      <c r="C45" s="245"/>
      <c r="D45" s="246" t="s">
        <v>132</v>
      </c>
      <c r="E45" s="247" t="s">
        <v>133</v>
      </c>
      <c r="F45" s="248"/>
      <c r="G45" s="246" t="s">
        <v>132</v>
      </c>
      <c r="H45" s="247" t="s">
        <v>134</v>
      </c>
      <c r="I45" s="249"/>
      <c r="J45" s="247" t="s">
        <v>135</v>
      </c>
      <c r="K45" s="250" t="s">
        <v>136</v>
      </c>
      <c r="L45" s="31"/>
      <c r="M45" s="248"/>
      <c r="O45" s="196"/>
      <c r="P45" s="211"/>
      <c r="Q45" s="211"/>
      <c r="R45" s="264"/>
      <c r="S45" s="196"/>
    </row>
    <row r="46" spans="1:19" x14ac:dyDescent="0.25">
      <c r="A46" s="254" t="s">
        <v>137</v>
      </c>
      <c r="B46" s="255"/>
      <c r="C46" s="256"/>
      <c r="D46" s="257">
        <v>1</v>
      </c>
      <c r="E46" s="654" t="e">
        <f>IF(D46&gt;$R$47,0,UPPER(VLOOKUP(D46,#REF!,2)))</f>
        <v>#REF!</v>
      </c>
      <c r="F46" s="654"/>
      <c r="G46" s="258" t="s">
        <v>138</v>
      </c>
      <c r="H46" s="255"/>
      <c r="I46" s="259"/>
      <c r="J46" s="260"/>
      <c r="K46" s="261" t="s">
        <v>139</v>
      </c>
      <c r="L46" s="262"/>
      <c r="M46" s="281"/>
      <c r="O46" s="196"/>
      <c r="P46" s="264"/>
      <c r="Q46" s="275"/>
      <c r="R46" s="264"/>
      <c r="S46" s="196"/>
    </row>
    <row r="47" spans="1:19" x14ac:dyDescent="0.25">
      <c r="A47" s="265" t="s">
        <v>140</v>
      </c>
      <c r="B47" s="266"/>
      <c r="C47" s="267"/>
      <c r="D47" s="268">
        <v>2</v>
      </c>
      <c r="E47" s="655" t="e">
        <f>IF(D47&gt;$R$47,0,UPPER(VLOOKUP(D47,#REF!,2)))</f>
        <v>#REF!</v>
      </c>
      <c r="F47" s="655"/>
      <c r="G47" s="269" t="s">
        <v>141</v>
      </c>
      <c r="H47" s="270"/>
      <c r="I47" s="271"/>
      <c r="J47" s="272"/>
      <c r="K47" s="273"/>
      <c r="L47" s="242"/>
      <c r="M47" s="274"/>
      <c r="O47" s="196"/>
      <c r="P47" s="211"/>
      <c r="Q47" s="211"/>
      <c r="R47" s="300" t="e">
        <f>MIN(4,#REF!)</f>
        <v>#REF!</v>
      </c>
      <c r="S47" s="196"/>
    </row>
    <row r="48" spans="1:19" x14ac:dyDescent="0.25">
      <c r="A48" s="276"/>
      <c r="B48" s="277"/>
      <c r="C48" s="278"/>
      <c r="D48" s="268"/>
      <c r="E48" s="279"/>
      <c r="F48" s="280"/>
      <c r="G48" s="269" t="s">
        <v>142</v>
      </c>
      <c r="H48" s="270"/>
      <c r="I48" s="271"/>
      <c r="J48" s="272"/>
      <c r="K48" s="261" t="s">
        <v>143</v>
      </c>
      <c r="L48" s="262"/>
      <c r="M48" s="281"/>
      <c r="O48" s="196"/>
      <c r="P48" s="264"/>
      <c r="Q48" s="275"/>
      <c r="R48" s="264"/>
      <c r="S48" s="196"/>
    </row>
    <row r="49" spans="1:19" x14ac:dyDescent="0.25">
      <c r="A49" s="282"/>
      <c r="B49" s="283"/>
      <c r="C49" s="284"/>
      <c r="D49" s="268"/>
      <c r="E49" s="279"/>
      <c r="F49" s="280"/>
      <c r="G49" s="269" t="s">
        <v>144</v>
      </c>
      <c r="H49" s="270"/>
      <c r="I49" s="271"/>
      <c r="J49" s="272"/>
      <c r="K49" s="285"/>
      <c r="L49" s="280"/>
      <c r="M49" s="263"/>
      <c r="O49" s="196"/>
      <c r="P49" s="264"/>
      <c r="Q49" s="275"/>
      <c r="R49" s="264"/>
      <c r="S49" s="196"/>
    </row>
    <row r="50" spans="1:19" x14ac:dyDescent="0.25">
      <c r="A50" s="286"/>
      <c r="B50" s="287"/>
      <c r="C50" s="288"/>
      <c r="D50" s="268"/>
      <c r="E50" s="279"/>
      <c r="F50" s="280"/>
      <c r="G50" s="269" t="s">
        <v>145</v>
      </c>
      <c r="H50" s="270"/>
      <c r="I50" s="271"/>
      <c r="J50" s="272"/>
      <c r="K50" s="265"/>
      <c r="L50" s="242"/>
      <c r="M50" s="274"/>
      <c r="O50" s="196"/>
      <c r="P50" s="211"/>
      <c r="Q50" s="211"/>
      <c r="R50" s="264"/>
      <c r="S50" s="196"/>
    </row>
    <row r="51" spans="1:19" x14ac:dyDescent="0.25">
      <c r="A51" s="289"/>
      <c r="B51" s="290"/>
      <c r="C51" s="284"/>
      <c r="D51" s="268"/>
      <c r="E51" s="279"/>
      <c r="F51" s="280"/>
      <c r="G51" s="269" t="s">
        <v>146</v>
      </c>
      <c r="H51" s="270"/>
      <c r="I51" s="271"/>
      <c r="J51" s="272"/>
      <c r="K51" s="261" t="s">
        <v>33</v>
      </c>
      <c r="L51" s="262"/>
      <c r="M51" s="281"/>
      <c r="O51" s="196"/>
      <c r="P51" s="264"/>
      <c r="Q51" s="275"/>
      <c r="R51" s="264"/>
      <c r="S51" s="196"/>
    </row>
    <row r="52" spans="1:19" x14ac:dyDescent="0.25">
      <c r="A52" s="289"/>
      <c r="B52" s="290"/>
      <c r="C52" s="291"/>
      <c r="D52" s="268"/>
      <c r="E52" s="279"/>
      <c r="F52" s="280"/>
      <c r="G52" s="269" t="s">
        <v>147</v>
      </c>
      <c r="H52" s="270"/>
      <c r="I52" s="271"/>
      <c r="J52" s="272"/>
      <c r="K52" s="285"/>
      <c r="L52" s="280"/>
      <c r="M52" s="263"/>
      <c r="O52" s="196"/>
      <c r="P52" s="264"/>
      <c r="Q52" s="275"/>
      <c r="R52" s="300"/>
      <c r="S52" s="196"/>
    </row>
    <row r="53" spans="1:19" x14ac:dyDescent="0.25">
      <c r="A53" s="292"/>
      <c r="B53" s="293"/>
      <c r="C53" s="294"/>
      <c r="D53" s="295"/>
      <c r="E53" s="296"/>
      <c r="F53" s="242"/>
      <c r="G53" s="297" t="s">
        <v>148</v>
      </c>
      <c r="H53" s="266"/>
      <c r="I53" s="298"/>
      <c r="J53" s="299"/>
      <c r="K53" s="265">
        <f>L4</f>
        <v>0</v>
      </c>
      <c r="L53" s="242"/>
      <c r="M53" s="274"/>
      <c r="O53" s="196"/>
      <c r="P53" s="196"/>
      <c r="Q53" s="196"/>
      <c r="R53" s="196"/>
      <c r="S53" s="196"/>
    </row>
    <row r="54" spans="1:19" x14ac:dyDescent="0.25">
      <c r="O54" s="196"/>
      <c r="P54" s="196"/>
      <c r="Q54" s="196"/>
      <c r="R54" s="196"/>
      <c r="S54" s="19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121" priority="1" stopIfTrue="1">
      <formula>$O$1="CU"</formula>
    </cfRule>
  </conditionalFormatting>
  <conditionalFormatting sqref="E7 E9 E11 E13 E15 E17 E19:E21">
    <cfRule type="cellIs" dxfId="120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20BF-38A3-4F68-A1AB-58CAB87F18E7}">
  <sheetPr codeName="Munka17">
    <tabColor indexed="11"/>
  </sheetPr>
  <dimension ref="A1:AS140"/>
  <sheetViews>
    <sheetView workbookViewId="0">
      <selection activeCell="F31" sqref="F3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9" customWidth="1"/>
    <col min="11" max="11" width="10.6640625" customWidth="1"/>
    <col min="12" max="12" width="1.6640625" style="329" customWidth="1"/>
    <col min="13" max="13" width="10.6640625" customWidth="1"/>
    <col min="14" max="14" width="1.6640625" style="330" customWidth="1"/>
    <col min="15" max="15" width="10.6640625" customWidth="1"/>
    <col min="16" max="16" width="1.6640625" style="329" customWidth="1"/>
    <col min="17" max="17" width="10.6640625" customWidth="1"/>
    <col min="18" max="18" width="1.6640625" style="330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8" customWidth="1"/>
  </cols>
  <sheetData>
    <row r="1" spans="1:45" ht="21.75" customHeight="1" x14ac:dyDescent="0.25">
      <c r="A1" s="331" t="str">
        <f>Altalanos!$A$6</f>
        <v>Diákolimpia 2026</v>
      </c>
      <c r="B1" s="331"/>
      <c r="C1" s="188"/>
      <c r="D1" s="188"/>
      <c r="E1" s="188"/>
      <c r="F1" s="188"/>
      <c r="G1" s="188"/>
      <c r="H1" s="331"/>
      <c r="I1" s="190"/>
      <c r="J1" s="191"/>
      <c r="K1" s="189" t="s">
        <v>29</v>
      </c>
      <c r="L1" s="192"/>
      <c r="M1" s="332"/>
      <c r="N1" s="191"/>
      <c r="O1" s="191"/>
      <c r="P1" s="191"/>
      <c r="Q1" s="188"/>
      <c r="R1" s="191"/>
      <c r="S1" s="333"/>
      <c r="T1" s="334"/>
      <c r="U1" s="334"/>
      <c r="V1" s="334"/>
      <c r="W1" s="334"/>
      <c r="X1" s="334"/>
      <c r="Y1" s="334"/>
      <c r="Z1" s="334"/>
      <c r="AA1" s="334"/>
      <c r="AB1" s="197" t="e">
        <f>IF($Y$5=1,CONCATENATE(VLOOKUP($Y$3,$AA$2:$AH$14,2)),CONCATENATE(VLOOKUP($Y$3,$AA$16:$AH$25,2)))</f>
        <v>#N/A</v>
      </c>
      <c r="AC1" s="197" t="e">
        <f>IF($Y$5=1,CONCATENATE(VLOOKUP($Y$3,$AA$2:$AH$14,3)),CONCATENATE(VLOOKUP($Y$3,$AA$16:$AH$25,3)))</f>
        <v>#N/A</v>
      </c>
      <c r="AD1" s="197" t="e">
        <f>IF($Y$5=1,CONCATENATE(VLOOKUP($Y$3,$AA$2:$AH$14,4)),CONCATENATE(VLOOKUP($Y$3,$AA$16:$AH$25,4)))</f>
        <v>#N/A</v>
      </c>
      <c r="AE1" s="197" t="e">
        <f>IF($Y$5=1,CONCATENATE(VLOOKUP($Y$3,$AA$2:$AH$14,5)),CONCATENATE(VLOOKUP($Y$3,$AA$16:$AH$25,5)))</f>
        <v>#N/A</v>
      </c>
      <c r="AF1" s="197" t="e">
        <f>IF($Y$5=1,CONCATENATE(VLOOKUP($Y$3,$AA$2:$AH$14,6)),CONCATENATE(VLOOKUP($Y$3,$AA$16:$AH$25,6)))</f>
        <v>#N/A</v>
      </c>
      <c r="AG1" s="197" t="e">
        <f>IF($Y$5=1,CONCATENATE(VLOOKUP($Y$3,$AA$2:$AH$14,7)),CONCATENATE(VLOOKUP($Y$3,$AA$16:$AH$25,7)))</f>
        <v>#N/A</v>
      </c>
      <c r="AH1" s="197" t="e">
        <f>IF($Y$5=1,CONCATENATE(VLOOKUP($Y$3,$AA$2:$AH$14,8)),CONCATENATE(VLOOKUP($Y$3,$AA$16:$AH$25,8)))</f>
        <v>#N/A</v>
      </c>
      <c r="AI1" s="335"/>
      <c r="AJ1" s="335"/>
      <c r="AK1" s="335"/>
    </row>
    <row r="2" spans="1:45" x14ac:dyDescent="0.25">
      <c r="A2" s="198" t="s">
        <v>30</v>
      </c>
      <c r="B2" s="199"/>
      <c r="C2" s="199"/>
      <c r="D2" s="199"/>
      <c r="E2" s="441" t="str">
        <f>Altalanos!$B$8</f>
        <v>Lány 2 kcs. B</v>
      </c>
      <c r="F2" s="199"/>
      <c r="G2" s="200"/>
      <c r="H2" s="201"/>
      <c r="I2" s="201"/>
      <c r="J2" s="202"/>
      <c r="K2" s="192"/>
      <c r="L2" s="192"/>
      <c r="M2" s="192"/>
      <c r="N2" s="202"/>
      <c r="O2" s="201"/>
      <c r="P2" s="202"/>
      <c r="Q2" s="201"/>
      <c r="R2" s="202"/>
      <c r="S2" s="336"/>
      <c r="T2" s="238"/>
      <c r="U2" s="238"/>
      <c r="V2" s="238"/>
      <c r="W2" s="238"/>
      <c r="X2" s="238"/>
      <c r="Y2" s="206"/>
      <c r="Z2" s="207"/>
      <c r="AA2" s="207" t="s">
        <v>105</v>
      </c>
      <c r="AB2" s="208">
        <v>300</v>
      </c>
      <c r="AC2" s="208">
        <v>250</v>
      </c>
      <c r="AD2" s="208">
        <v>200</v>
      </c>
      <c r="AE2" s="208">
        <v>150</v>
      </c>
      <c r="AF2" s="208">
        <v>120</v>
      </c>
      <c r="AG2" s="208">
        <v>90</v>
      </c>
      <c r="AH2" s="208">
        <v>40</v>
      </c>
      <c r="AI2" s="228"/>
      <c r="AJ2" s="228"/>
      <c r="AK2" s="228"/>
      <c r="AL2" s="238"/>
      <c r="AM2" s="238"/>
      <c r="AN2" s="238"/>
      <c r="AO2" s="238"/>
      <c r="AP2" s="238"/>
      <c r="AQ2" s="238"/>
      <c r="AR2" s="238"/>
      <c r="AS2" s="238"/>
    </row>
    <row r="3" spans="1:45" ht="11.25" customHeight="1" x14ac:dyDescent="0.25">
      <c r="A3" s="52" t="s">
        <v>22</v>
      </c>
      <c r="B3" s="52"/>
      <c r="C3" s="52"/>
      <c r="D3" s="52"/>
      <c r="E3" s="442"/>
      <c r="F3" s="52"/>
      <c r="G3" s="52" t="s">
        <v>15</v>
      </c>
      <c r="H3" s="52"/>
      <c r="I3" s="52"/>
      <c r="J3" s="209"/>
      <c r="K3" s="52" t="s">
        <v>34</v>
      </c>
      <c r="L3" s="209"/>
      <c r="M3" s="52"/>
      <c r="N3" s="209"/>
      <c r="O3" s="52"/>
      <c r="P3" s="209"/>
      <c r="Q3" s="52"/>
      <c r="R3" s="53" t="s">
        <v>35</v>
      </c>
      <c r="S3" s="337"/>
      <c r="T3" s="338"/>
      <c r="U3" s="338"/>
      <c r="V3" s="338"/>
      <c r="W3" s="338"/>
      <c r="X3" s="338"/>
      <c r="Y3" s="207" t="str">
        <f>IF(K4="OB","A",IF(K4="IX","W",IF(K4="","",K4)))</f>
        <v/>
      </c>
      <c r="Z3" s="207"/>
      <c r="AA3" s="207" t="s">
        <v>125</v>
      </c>
      <c r="AB3" s="208">
        <v>280</v>
      </c>
      <c r="AC3" s="208">
        <v>230</v>
      </c>
      <c r="AD3" s="208">
        <v>180</v>
      </c>
      <c r="AE3" s="208">
        <v>140</v>
      </c>
      <c r="AF3" s="208">
        <v>80</v>
      </c>
      <c r="AG3" s="208">
        <v>0</v>
      </c>
      <c r="AH3" s="208">
        <v>0</v>
      </c>
      <c r="AI3" s="228"/>
      <c r="AJ3" s="228"/>
      <c r="AK3" s="228"/>
      <c r="AL3" s="338"/>
      <c r="AM3" s="338"/>
      <c r="AN3" s="338"/>
      <c r="AO3" s="338"/>
      <c r="AP3" s="338"/>
      <c r="AQ3" s="338"/>
      <c r="AR3" s="338"/>
      <c r="AS3" s="338"/>
    </row>
    <row r="4" spans="1:45" ht="11.25" customHeight="1" x14ac:dyDescent="0.25">
      <c r="A4" s="648">
        <f>Altalanos!$A$10</f>
        <v>0</v>
      </c>
      <c r="B4" s="648"/>
      <c r="C4" s="648"/>
      <c r="D4" s="214"/>
      <c r="E4" s="215"/>
      <c r="F4" s="215"/>
      <c r="G4" s="215">
        <f>Altalanos!$C$10</f>
        <v>0</v>
      </c>
      <c r="H4" s="339"/>
      <c r="I4" s="215"/>
      <c r="J4" s="217"/>
      <c r="K4" s="216"/>
      <c r="L4" s="217"/>
      <c r="M4" s="340"/>
      <c r="N4" s="217"/>
      <c r="O4" s="215"/>
      <c r="P4" s="217"/>
      <c r="Q4" s="215"/>
      <c r="R4" s="218">
        <f>Altalanos!$E$10</f>
        <v>0</v>
      </c>
      <c r="S4" s="341"/>
      <c r="T4" s="342"/>
      <c r="U4" s="342"/>
      <c r="V4" s="342"/>
      <c r="W4" s="342"/>
      <c r="X4" s="342"/>
      <c r="Y4" s="207"/>
      <c r="Z4" s="207"/>
      <c r="AA4" s="207" t="s">
        <v>108</v>
      </c>
      <c r="AB4" s="208">
        <v>250</v>
      </c>
      <c r="AC4" s="208">
        <v>200</v>
      </c>
      <c r="AD4" s="208">
        <v>150</v>
      </c>
      <c r="AE4" s="208">
        <v>120</v>
      </c>
      <c r="AF4" s="208">
        <v>90</v>
      </c>
      <c r="AG4" s="208">
        <v>60</v>
      </c>
      <c r="AH4" s="208">
        <v>25</v>
      </c>
      <c r="AI4" s="228"/>
      <c r="AJ4" s="228"/>
      <c r="AK4" s="228"/>
      <c r="AL4" s="342"/>
      <c r="AM4" s="342"/>
      <c r="AN4" s="342"/>
      <c r="AO4" s="342"/>
      <c r="AP4" s="342"/>
      <c r="AQ4" s="342"/>
      <c r="AR4" s="342"/>
      <c r="AS4" s="342"/>
    </row>
    <row r="5" spans="1:45" x14ac:dyDescent="0.25">
      <c r="A5" s="343"/>
      <c r="B5" s="344" t="s">
        <v>178</v>
      </c>
      <c r="C5" s="345" t="s">
        <v>114</v>
      </c>
      <c r="D5" s="344" t="s">
        <v>179</v>
      </c>
      <c r="E5" s="344" t="s">
        <v>180</v>
      </c>
      <c r="F5" s="346" t="s">
        <v>25</v>
      </c>
      <c r="G5" s="346" t="s">
        <v>26</v>
      </c>
      <c r="H5" s="346"/>
      <c r="I5" s="346" t="s">
        <v>37</v>
      </c>
      <c r="J5" s="346"/>
      <c r="K5" s="344" t="s">
        <v>181</v>
      </c>
      <c r="L5" s="347"/>
      <c r="M5" s="344" t="s">
        <v>164</v>
      </c>
      <c r="N5" s="347"/>
      <c r="O5" s="344" t="s">
        <v>182</v>
      </c>
      <c r="P5" s="347"/>
      <c r="Q5" s="344"/>
      <c r="R5" s="348"/>
      <c r="S5" s="337"/>
      <c r="T5" s="338"/>
      <c r="U5" s="338"/>
      <c r="V5" s="338"/>
      <c r="W5" s="338"/>
      <c r="X5" s="338"/>
      <c r="Y5" s="207">
        <f>IF(OR(Altalanos!$A$8="F1",Altalanos!$A$8="F2",Altalanos!$A$8="N1",Altalanos!$A$8="N2"),1,2)</f>
        <v>2</v>
      </c>
      <c r="Z5" s="207"/>
      <c r="AA5" s="207" t="s">
        <v>111</v>
      </c>
      <c r="AB5" s="208">
        <v>200</v>
      </c>
      <c r="AC5" s="208">
        <v>150</v>
      </c>
      <c r="AD5" s="208">
        <v>120</v>
      </c>
      <c r="AE5" s="208">
        <v>90</v>
      </c>
      <c r="AF5" s="208">
        <v>60</v>
      </c>
      <c r="AG5" s="208">
        <v>40</v>
      </c>
      <c r="AH5" s="208">
        <v>15</v>
      </c>
      <c r="AI5" s="228"/>
      <c r="AJ5" s="228"/>
      <c r="AK5" s="228"/>
      <c r="AL5" s="338"/>
      <c r="AM5" s="338"/>
      <c r="AN5" s="338"/>
      <c r="AO5" s="338"/>
      <c r="AP5" s="338"/>
      <c r="AQ5" s="338"/>
      <c r="AR5" s="338"/>
      <c r="AS5" s="338"/>
    </row>
    <row r="6" spans="1:45" ht="11.1" customHeight="1" x14ac:dyDescent="0.25">
      <c r="A6" s="349"/>
      <c r="B6" s="350"/>
      <c r="C6" s="350"/>
      <c r="D6" s="350"/>
      <c r="E6" s="350"/>
      <c r="F6" s="349" t="str">
        <f>IF(Y3="","",CONCATENATE(VLOOKUP(Y3,AB1:AH1,4)," pont"))</f>
        <v/>
      </c>
      <c r="G6" s="351"/>
      <c r="H6" s="352"/>
      <c r="I6" s="351"/>
      <c r="J6" s="353"/>
      <c r="K6" s="350" t="str">
        <f>IF(Y3="","",CONCATENATE(VLOOKUP(Y3,AB1:AH1,3)," pont"))</f>
        <v/>
      </c>
      <c r="L6" s="353"/>
      <c r="M6" s="350" t="str">
        <f>IF(Y3="","",CONCATENATE(VLOOKUP(Y3,AB1:AH1,2)," pont"))</f>
        <v/>
      </c>
      <c r="N6" s="353"/>
      <c r="O6" s="350" t="str">
        <f>IF(Y3="","",CONCATENATE(VLOOKUP(Y3,AB1:AH1,1)," pont"))</f>
        <v/>
      </c>
      <c r="P6" s="353"/>
      <c r="Q6" s="350"/>
      <c r="R6" s="354"/>
      <c r="S6" s="337"/>
      <c r="T6" s="338"/>
      <c r="U6" s="338"/>
      <c r="V6" s="338"/>
      <c r="W6" s="338"/>
      <c r="X6" s="338"/>
      <c r="Y6" s="207"/>
      <c r="Z6" s="207"/>
      <c r="AA6" s="207" t="s">
        <v>121</v>
      </c>
      <c r="AB6" s="208">
        <v>150</v>
      </c>
      <c r="AC6" s="208">
        <v>120</v>
      </c>
      <c r="AD6" s="208">
        <v>90</v>
      </c>
      <c r="AE6" s="208">
        <v>60</v>
      </c>
      <c r="AF6" s="208">
        <v>40</v>
      </c>
      <c r="AG6" s="208">
        <v>25</v>
      </c>
      <c r="AH6" s="208">
        <v>10</v>
      </c>
      <c r="AI6" s="228"/>
      <c r="AJ6" s="228"/>
      <c r="AK6" s="228"/>
      <c r="AL6" s="338"/>
      <c r="AM6" s="338"/>
      <c r="AN6" s="338"/>
      <c r="AO6" s="338"/>
      <c r="AP6" s="338"/>
      <c r="AQ6" s="338"/>
      <c r="AR6" s="338"/>
      <c r="AS6" s="338"/>
    </row>
    <row r="7" spans="1:45" ht="12.9" customHeight="1" x14ac:dyDescent="0.25">
      <c r="A7" s="355">
        <v>1</v>
      </c>
      <c r="B7" s="356" t="str">
        <f>IF($E7="","",VLOOKUP($E7,'Lány 2 kcs. B ELO'!$A$7:$O$22,14))</f>
        <v/>
      </c>
      <c r="C7" s="231" t="str">
        <f>IF($E7="","",VLOOKUP($E7,'Lány 2 kcs. B ELO'!$A$7:$O$22,15))</f>
        <v/>
      </c>
      <c r="D7" s="231" t="str">
        <f>IF($E7="","",VLOOKUP($E7,'Lány 2 kcs. B ELO'!$A$7:$O$22,5))</f>
        <v/>
      </c>
      <c r="E7" s="357"/>
      <c r="F7" s="312" t="str">
        <f>UPPER(IF($E7="","",VLOOKUP($E7,'Lány 2 kcs. B ELO'!$A$7:$O$22,2)))</f>
        <v/>
      </c>
      <c r="G7" s="312" t="str">
        <f>IF($E7="","",VLOOKUP($E7,'Lány 2 kcs. B ELO'!$A$7:$O$22,3))</f>
        <v/>
      </c>
      <c r="H7" s="312"/>
      <c r="I7" s="312" t="str">
        <f>IF($E7="","",VLOOKUP($E7,'Lány 2 kcs. B ELO'!$A$7:$O$22,4))</f>
        <v/>
      </c>
      <c r="J7" s="358"/>
      <c r="K7" s="359"/>
      <c r="L7" s="359"/>
      <c r="M7" s="359"/>
      <c r="N7" s="359"/>
      <c r="O7" s="360"/>
      <c r="P7" s="361"/>
      <c r="Q7" s="362"/>
      <c r="R7" s="363"/>
      <c r="S7" s="364"/>
      <c r="T7" s="364"/>
      <c r="U7" s="365" t="str">
        <f>Birók!P21</f>
        <v>Bíró</v>
      </c>
      <c r="V7" s="364"/>
      <c r="W7" s="364"/>
      <c r="X7" s="364"/>
      <c r="Y7" s="207"/>
      <c r="Z7" s="207"/>
      <c r="AA7" s="207" t="s">
        <v>122</v>
      </c>
      <c r="AB7" s="208">
        <v>120</v>
      </c>
      <c r="AC7" s="208">
        <v>90</v>
      </c>
      <c r="AD7" s="208">
        <v>60</v>
      </c>
      <c r="AE7" s="208">
        <v>40</v>
      </c>
      <c r="AF7" s="208">
        <v>25</v>
      </c>
      <c r="AG7" s="208">
        <v>10</v>
      </c>
      <c r="AH7" s="208">
        <v>5</v>
      </c>
      <c r="AI7" s="228"/>
      <c r="AJ7" s="228"/>
      <c r="AK7" s="228"/>
      <c r="AL7" s="364"/>
      <c r="AM7" s="364"/>
      <c r="AN7" s="364"/>
      <c r="AO7" s="364"/>
      <c r="AP7" s="364"/>
      <c r="AQ7" s="364"/>
      <c r="AR7" s="364"/>
      <c r="AS7" s="364"/>
    </row>
    <row r="8" spans="1:45" ht="12.9" customHeight="1" x14ac:dyDescent="0.25">
      <c r="A8" s="366"/>
      <c r="B8" s="367"/>
      <c r="C8" s="368"/>
      <c r="D8" s="368"/>
      <c r="E8" s="369"/>
      <c r="F8" s="359"/>
      <c r="G8" s="359"/>
      <c r="H8" s="370"/>
      <c r="I8" s="371" t="s">
        <v>183</v>
      </c>
      <c r="J8" s="372"/>
      <c r="K8" s="373" t="str">
        <f>UPPER(IF(OR(J8="a",J8="as"),F7,IF(OR(J8="b",J8="bs"),F9,0)))</f>
        <v>0</v>
      </c>
      <c r="L8" s="373"/>
      <c r="M8" s="359"/>
      <c r="N8" s="359"/>
      <c r="O8" s="360"/>
      <c r="P8" s="361"/>
      <c r="Q8" s="362"/>
      <c r="R8" s="363"/>
      <c r="S8" s="364"/>
      <c r="T8" s="364"/>
      <c r="U8" s="374" t="str">
        <f>Birók!P22</f>
        <v xml:space="preserve"> </v>
      </c>
      <c r="V8" s="364"/>
      <c r="W8" s="364"/>
      <c r="X8" s="364"/>
      <c r="Y8" s="207"/>
      <c r="Z8" s="207"/>
      <c r="AA8" s="207" t="s">
        <v>123</v>
      </c>
      <c r="AB8" s="208">
        <v>90</v>
      </c>
      <c r="AC8" s="208">
        <v>60</v>
      </c>
      <c r="AD8" s="208">
        <v>40</v>
      </c>
      <c r="AE8" s="208">
        <v>25</v>
      </c>
      <c r="AF8" s="208">
        <v>10</v>
      </c>
      <c r="AG8" s="208">
        <v>5</v>
      </c>
      <c r="AH8" s="208">
        <v>2</v>
      </c>
      <c r="AI8" s="228"/>
      <c r="AJ8" s="228"/>
      <c r="AK8" s="228"/>
      <c r="AL8" s="364"/>
      <c r="AM8" s="364"/>
      <c r="AN8" s="364"/>
      <c r="AO8" s="364"/>
      <c r="AP8" s="364"/>
      <c r="AQ8" s="364"/>
      <c r="AR8" s="364"/>
      <c r="AS8" s="364"/>
    </row>
    <row r="9" spans="1:45" ht="12.9" customHeight="1" x14ac:dyDescent="0.25">
      <c r="A9" s="366">
        <v>2</v>
      </c>
      <c r="B9" s="356" t="str">
        <f>IF($E9="","",VLOOKUP($E9,'Lány 2 kcs. B ELO'!$A$7:$O$22,14))</f>
        <v/>
      </c>
      <c r="C9" s="231" t="str">
        <f>IF($E9="","",VLOOKUP($E9,'Lány 2 kcs. B ELO'!$A$7:$O$22,15))</f>
        <v/>
      </c>
      <c r="D9" s="231" t="str">
        <f>IF($E9="","",VLOOKUP($E9,'Lány 2 kcs. B ELO'!$A$7:$O$22,5))</f>
        <v/>
      </c>
      <c r="E9" s="357"/>
      <c r="F9" s="232" t="str">
        <f>UPPER(IF($E9="","",VLOOKUP($E9,'Lány 2 kcs. B ELO'!$A$7:$O$22,2)))</f>
        <v/>
      </c>
      <c r="G9" s="232" t="str">
        <f>IF($E9="","",VLOOKUP($E9,'Lány 2 kcs. B ELO'!$A$7:$O$22,3))</f>
        <v/>
      </c>
      <c r="H9" s="232"/>
      <c r="I9" s="232" t="str">
        <f>IF($E9="","",VLOOKUP($E9,'Lány 2 kcs. B ELO'!$A$7:$O$22,4))</f>
        <v/>
      </c>
      <c r="J9" s="375"/>
      <c r="K9" s="359"/>
      <c r="L9" s="376"/>
      <c r="M9" s="359"/>
      <c r="N9" s="359"/>
      <c r="O9" s="360"/>
      <c r="P9" s="361"/>
      <c r="Q9" s="362"/>
      <c r="R9" s="363"/>
      <c r="S9" s="364"/>
      <c r="T9" s="364"/>
      <c r="U9" s="374" t="str">
        <f>Birók!P23</f>
        <v xml:space="preserve"> </v>
      </c>
      <c r="V9" s="364"/>
      <c r="W9" s="364"/>
      <c r="X9" s="364"/>
      <c r="Y9" s="207"/>
      <c r="Z9" s="207"/>
      <c r="AA9" s="207" t="s">
        <v>124</v>
      </c>
      <c r="AB9" s="208">
        <v>60</v>
      </c>
      <c r="AC9" s="208">
        <v>40</v>
      </c>
      <c r="AD9" s="208">
        <v>25</v>
      </c>
      <c r="AE9" s="208">
        <v>10</v>
      </c>
      <c r="AF9" s="208">
        <v>5</v>
      </c>
      <c r="AG9" s="208">
        <v>2</v>
      </c>
      <c r="AH9" s="208">
        <v>1</v>
      </c>
      <c r="AI9" s="228"/>
      <c r="AJ9" s="228"/>
      <c r="AK9" s="228"/>
      <c r="AL9" s="364"/>
      <c r="AM9" s="364"/>
      <c r="AN9" s="364"/>
      <c r="AO9" s="364"/>
      <c r="AP9" s="364"/>
      <c r="AQ9" s="364"/>
      <c r="AR9" s="364"/>
      <c r="AS9" s="364"/>
    </row>
    <row r="10" spans="1:45" ht="12.9" customHeight="1" x14ac:dyDescent="0.25">
      <c r="A10" s="366"/>
      <c r="B10" s="367"/>
      <c r="C10" s="368"/>
      <c r="D10" s="368"/>
      <c r="E10" s="377"/>
      <c r="F10" s="359"/>
      <c r="G10" s="359"/>
      <c r="H10" s="370"/>
      <c r="I10" s="359"/>
      <c r="J10" s="378"/>
      <c r="K10" s="371" t="s">
        <v>183</v>
      </c>
      <c r="L10" s="379"/>
      <c r="M10" s="373" t="str">
        <f>UPPER(IF(OR(L10="a",L10="as"),K8,IF(OR(L10="b",L10="bs"),K12,0)))</f>
        <v>0</v>
      </c>
      <c r="N10" s="380"/>
      <c r="O10" s="381"/>
      <c r="P10" s="381"/>
      <c r="Q10" s="362"/>
      <c r="R10" s="363"/>
      <c r="S10" s="364"/>
      <c r="T10" s="364"/>
      <c r="U10" s="374" t="str">
        <f>Birók!P24</f>
        <v xml:space="preserve"> </v>
      </c>
      <c r="V10" s="364"/>
      <c r="W10" s="364"/>
      <c r="X10" s="364"/>
      <c r="Y10" s="207"/>
      <c r="Z10" s="207"/>
      <c r="AA10" s="207" t="s">
        <v>126</v>
      </c>
      <c r="AB10" s="208">
        <v>40</v>
      </c>
      <c r="AC10" s="208">
        <v>25</v>
      </c>
      <c r="AD10" s="208">
        <v>15</v>
      </c>
      <c r="AE10" s="208">
        <v>7</v>
      </c>
      <c r="AF10" s="208">
        <v>4</v>
      </c>
      <c r="AG10" s="208">
        <v>1</v>
      </c>
      <c r="AH10" s="208">
        <v>0</v>
      </c>
      <c r="AI10" s="228"/>
      <c r="AJ10" s="228"/>
      <c r="AK10" s="228"/>
      <c r="AL10" s="364"/>
      <c r="AM10" s="364"/>
      <c r="AN10" s="364"/>
      <c r="AO10" s="364"/>
      <c r="AP10" s="364"/>
      <c r="AQ10" s="364"/>
      <c r="AR10" s="364"/>
      <c r="AS10" s="364"/>
    </row>
    <row r="11" spans="1:45" ht="12.9" customHeight="1" x14ac:dyDescent="0.25">
      <c r="A11" s="366">
        <v>3</v>
      </c>
      <c r="B11" s="356" t="str">
        <f>IF($E11="","",VLOOKUP($E11,'Lány 2 kcs. B ELO'!$A$7:$O$22,14))</f>
        <v/>
      </c>
      <c r="C11" s="231" t="str">
        <f>IF($E11="","",VLOOKUP($E11,'Lány 2 kcs. B ELO'!$A$7:$O$22,15))</f>
        <v/>
      </c>
      <c r="D11" s="231" t="str">
        <f>IF($E11="","",VLOOKUP($E11,'Lány 2 kcs. B ELO'!$A$7:$O$22,5))</f>
        <v/>
      </c>
      <c r="E11" s="357"/>
      <c r="F11" s="232" t="str">
        <f>UPPER(IF($E11="","",VLOOKUP($E11,'Lány 2 kcs. B ELO'!$A$7:$O$22,2)))</f>
        <v/>
      </c>
      <c r="G11" s="232" t="str">
        <f>IF($E11="","",VLOOKUP($E11,'Lány 2 kcs. B ELO'!$A$7:$O$22,3))</f>
        <v/>
      </c>
      <c r="H11" s="232"/>
      <c r="I11" s="232" t="str">
        <f>IF($E11="","",VLOOKUP($E11,'Lány 2 kcs. B ELO'!$A$7:$O$22,4))</f>
        <v/>
      </c>
      <c r="J11" s="358"/>
      <c r="K11" s="359"/>
      <c r="L11" s="382"/>
      <c r="M11" s="359"/>
      <c r="N11" s="383"/>
      <c r="O11" s="381"/>
      <c r="P11" s="381"/>
      <c r="Q11" s="362"/>
      <c r="R11" s="363"/>
      <c r="S11" s="364"/>
      <c r="T11" s="364"/>
      <c r="U11" s="374" t="str">
        <f>Birók!P25</f>
        <v xml:space="preserve"> </v>
      </c>
      <c r="V11" s="364"/>
      <c r="W11" s="364"/>
      <c r="X11" s="364"/>
      <c r="Y11" s="207"/>
      <c r="Z11" s="207"/>
      <c r="AA11" s="207" t="s">
        <v>127</v>
      </c>
      <c r="AB11" s="208">
        <v>25</v>
      </c>
      <c r="AC11" s="208">
        <v>15</v>
      </c>
      <c r="AD11" s="208">
        <v>10</v>
      </c>
      <c r="AE11" s="208">
        <v>6</v>
      </c>
      <c r="AF11" s="208">
        <v>3</v>
      </c>
      <c r="AG11" s="208">
        <v>1</v>
      </c>
      <c r="AH11" s="208">
        <v>0</v>
      </c>
      <c r="AI11" s="228"/>
      <c r="AJ11" s="228"/>
      <c r="AK11" s="228"/>
      <c r="AL11" s="364"/>
      <c r="AM11" s="364"/>
      <c r="AN11" s="364"/>
      <c r="AO11" s="364"/>
      <c r="AP11" s="364"/>
      <c r="AQ11" s="364"/>
      <c r="AR11" s="364"/>
      <c r="AS11" s="364"/>
    </row>
    <row r="12" spans="1:45" ht="12.9" customHeight="1" x14ac:dyDescent="0.25">
      <c r="A12" s="366"/>
      <c r="B12" s="367"/>
      <c r="C12" s="368"/>
      <c r="D12" s="368"/>
      <c r="E12" s="377"/>
      <c r="F12" s="359"/>
      <c r="G12" s="359"/>
      <c r="H12" s="370"/>
      <c r="I12" s="371" t="s">
        <v>183</v>
      </c>
      <c r="J12" s="372"/>
      <c r="K12" s="373" t="str">
        <f>UPPER(IF(OR(J12="a",J12="as"),F11,IF(OR(J12="b",J12="bs"),F13,0)))</f>
        <v>0</v>
      </c>
      <c r="L12" s="384"/>
      <c r="M12" s="359"/>
      <c r="N12" s="383"/>
      <c r="O12" s="381"/>
      <c r="P12" s="381"/>
      <c r="Q12" s="362"/>
      <c r="R12" s="363"/>
      <c r="S12" s="364"/>
      <c r="T12" s="364"/>
      <c r="U12" s="374" t="str">
        <f>Birók!P26</f>
        <v xml:space="preserve"> </v>
      </c>
      <c r="V12" s="364"/>
      <c r="W12" s="364"/>
      <c r="X12" s="364"/>
      <c r="Y12" s="207"/>
      <c r="Z12" s="207"/>
      <c r="AA12" s="207" t="s">
        <v>129</v>
      </c>
      <c r="AB12" s="208">
        <v>15</v>
      </c>
      <c r="AC12" s="208">
        <v>10</v>
      </c>
      <c r="AD12" s="208">
        <v>6</v>
      </c>
      <c r="AE12" s="208">
        <v>3</v>
      </c>
      <c r="AF12" s="208">
        <v>1</v>
      </c>
      <c r="AG12" s="208">
        <v>0</v>
      </c>
      <c r="AH12" s="208">
        <v>0</v>
      </c>
      <c r="AI12" s="228"/>
      <c r="AJ12" s="228"/>
      <c r="AK12" s="228"/>
      <c r="AL12" s="364"/>
      <c r="AM12" s="364"/>
      <c r="AN12" s="364"/>
      <c r="AO12" s="364"/>
      <c r="AP12" s="364"/>
      <c r="AQ12" s="364"/>
      <c r="AR12" s="364"/>
      <c r="AS12" s="364"/>
    </row>
    <row r="13" spans="1:45" ht="12.9" customHeight="1" x14ac:dyDescent="0.25">
      <c r="A13" s="366">
        <v>4</v>
      </c>
      <c r="B13" s="356" t="str">
        <f>IF($E13="","",VLOOKUP($E13,'Lány 2 kcs. B ELO'!$A$7:$O$22,14))</f>
        <v/>
      </c>
      <c r="C13" s="231" t="str">
        <f>IF($E13="","",VLOOKUP($E13,'Lány 2 kcs. B ELO'!$A$7:$O$22,15))</f>
        <v/>
      </c>
      <c r="D13" s="231" t="str">
        <f>IF($E13="","",VLOOKUP($E13,'Lány 2 kcs. B ELO'!$A$7:$O$22,5))</f>
        <v/>
      </c>
      <c r="E13" s="357"/>
      <c r="F13" s="232" t="str">
        <f>UPPER(IF($E13="","",VLOOKUP($E13,'Lány 2 kcs. B ELO'!$A$7:$O$22,2)))</f>
        <v/>
      </c>
      <c r="G13" s="232" t="str">
        <f>IF($E13="","",VLOOKUP($E13,'Lány 2 kcs. B ELO'!$A$7:$O$22,3))</f>
        <v/>
      </c>
      <c r="H13" s="232"/>
      <c r="I13" s="232" t="str">
        <f>IF($E13="","",VLOOKUP($E13,'Lány 2 kcs. B ELO'!$A$7:$O$22,4))</f>
        <v/>
      </c>
      <c r="J13" s="385"/>
      <c r="K13" s="359"/>
      <c r="L13" s="359"/>
      <c r="M13" s="359"/>
      <c r="N13" s="383"/>
      <c r="O13" s="381"/>
      <c r="P13" s="381"/>
      <c r="Q13" s="362"/>
      <c r="R13" s="363"/>
      <c r="S13" s="364"/>
      <c r="T13" s="364"/>
      <c r="U13" s="374" t="str">
        <f>Birók!P27</f>
        <v xml:space="preserve"> </v>
      </c>
      <c r="V13" s="364"/>
      <c r="W13" s="364"/>
      <c r="X13" s="364"/>
      <c r="Y13" s="207"/>
      <c r="Z13" s="207"/>
      <c r="AA13" s="207" t="s">
        <v>130</v>
      </c>
      <c r="AB13" s="208">
        <v>10</v>
      </c>
      <c r="AC13" s="208">
        <v>6</v>
      </c>
      <c r="AD13" s="208">
        <v>3</v>
      </c>
      <c r="AE13" s="208">
        <v>1</v>
      </c>
      <c r="AF13" s="208">
        <v>0</v>
      </c>
      <c r="AG13" s="208">
        <v>0</v>
      </c>
      <c r="AH13" s="208">
        <v>0</v>
      </c>
      <c r="AI13" s="228"/>
      <c r="AJ13" s="228"/>
      <c r="AK13" s="228"/>
      <c r="AL13" s="364"/>
      <c r="AM13" s="364"/>
      <c r="AN13" s="364"/>
      <c r="AO13" s="364"/>
      <c r="AP13" s="364"/>
      <c r="AQ13" s="364"/>
      <c r="AR13" s="364"/>
      <c r="AS13" s="364"/>
    </row>
    <row r="14" spans="1:45" ht="12.9" customHeight="1" x14ac:dyDescent="0.25">
      <c r="A14" s="366"/>
      <c r="B14" s="367"/>
      <c r="C14" s="368"/>
      <c r="D14" s="368"/>
      <c r="E14" s="377"/>
      <c r="F14" s="359"/>
      <c r="G14" s="359"/>
      <c r="H14" s="370"/>
      <c r="I14" s="359"/>
      <c r="J14" s="378"/>
      <c r="K14" s="359"/>
      <c r="L14" s="359"/>
      <c r="M14" s="371" t="s">
        <v>183</v>
      </c>
      <c r="N14" s="379"/>
      <c r="O14" s="373" t="str">
        <f>UPPER(IF(OR(N14="a",N14="as"),M10,IF(OR(N14="b",N14="bs"),M18,0)))</f>
        <v>0</v>
      </c>
      <c r="P14" s="380"/>
      <c r="Q14" s="362"/>
      <c r="R14" s="363"/>
      <c r="S14" s="364"/>
      <c r="T14" s="364"/>
      <c r="U14" s="374" t="str">
        <f>Birók!P28</f>
        <v xml:space="preserve"> </v>
      </c>
      <c r="V14" s="364"/>
      <c r="W14" s="364"/>
      <c r="X14" s="364"/>
      <c r="Y14" s="207"/>
      <c r="Z14" s="207"/>
      <c r="AA14" s="207" t="s">
        <v>131</v>
      </c>
      <c r="AB14" s="208">
        <v>3</v>
      </c>
      <c r="AC14" s="208">
        <v>2</v>
      </c>
      <c r="AD14" s="208">
        <v>1</v>
      </c>
      <c r="AE14" s="208">
        <v>0</v>
      </c>
      <c r="AF14" s="208">
        <v>0</v>
      </c>
      <c r="AG14" s="208">
        <v>0</v>
      </c>
      <c r="AH14" s="208">
        <v>0</v>
      </c>
      <c r="AI14" s="228"/>
      <c r="AJ14" s="228"/>
      <c r="AK14" s="228"/>
      <c r="AL14" s="364"/>
      <c r="AM14" s="364"/>
      <c r="AN14" s="364"/>
      <c r="AO14" s="364"/>
      <c r="AP14" s="364"/>
      <c r="AQ14" s="364"/>
      <c r="AR14" s="364"/>
      <c r="AS14" s="364"/>
    </row>
    <row r="15" spans="1:45" ht="12.9" customHeight="1" x14ac:dyDescent="0.25">
      <c r="A15" s="366">
        <v>5</v>
      </c>
      <c r="B15" s="356" t="str">
        <f>IF($E15="","",VLOOKUP($E15,'Lány 2 kcs. B ELO'!$A$7:$O$22,14))</f>
        <v/>
      </c>
      <c r="C15" s="231" t="str">
        <f>IF($E15="","",VLOOKUP($E15,'Lány 2 kcs. B ELO'!$A$7:$O$22,15))</f>
        <v/>
      </c>
      <c r="D15" s="231" t="str">
        <f>IF($E15="","",VLOOKUP($E15,'Lány 2 kcs. B ELO'!$A$7:$O$22,5))</f>
        <v/>
      </c>
      <c r="E15" s="357"/>
      <c r="F15" s="232" t="str">
        <f>UPPER(IF($E15="","",VLOOKUP($E15,'Lány 2 kcs. B ELO'!$A$7:$O$22,2)))</f>
        <v/>
      </c>
      <c r="G15" s="232" t="str">
        <f>IF($E15="","",VLOOKUP($E15,'Lány 2 kcs. B ELO'!$A$7:$O$22,3))</f>
        <v/>
      </c>
      <c r="H15" s="232"/>
      <c r="I15" s="232" t="str">
        <f>IF($E15="","",VLOOKUP($E15,'Lány 2 kcs. B ELO'!$A$7:$O$22,4))</f>
        <v/>
      </c>
      <c r="J15" s="386"/>
      <c r="K15" s="359"/>
      <c r="L15" s="359"/>
      <c r="M15" s="359"/>
      <c r="N15" s="383"/>
      <c r="O15" s="359"/>
      <c r="P15" s="387"/>
      <c r="Q15" s="388"/>
      <c r="R15" s="363"/>
      <c r="S15" s="364"/>
      <c r="T15" s="364"/>
      <c r="U15" s="374" t="str">
        <f>Birók!P29</f>
        <v xml:space="preserve"> </v>
      </c>
      <c r="V15" s="364"/>
      <c r="W15" s="364"/>
      <c r="X15" s="364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28"/>
      <c r="AJ15" s="228"/>
      <c r="AK15" s="228"/>
      <c r="AL15" s="364"/>
      <c r="AM15" s="364"/>
      <c r="AN15" s="364"/>
      <c r="AO15" s="364"/>
      <c r="AP15" s="364"/>
      <c r="AQ15" s="364"/>
      <c r="AR15" s="364"/>
      <c r="AS15" s="364"/>
    </row>
    <row r="16" spans="1:45" ht="12.9" customHeight="1" x14ac:dyDescent="0.25">
      <c r="A16" s="366"/>
      <c r="B16" s="367"/>
      <c r="C16" s="368"/>
      <c r="D16" s="368"/>
      <c r="E16" s="377"/>
      <c r="F16" s="359"/>
      <c r="G16" s="359"/>
      <c r="H16" s="370"/>
      <c r="I16" s="371" t="s">
        <v>183</v>
      </c>
      <c r="J16" s="372"/>
      <c r="K16" s="373" t="str">
        <f>UPPER(IF(OR(J16="a",J16="as"),F15,IF(OR(J16="b",J16="bs"),F17,0)))</f>
        <v>0</v>
      </c>
      <c r="L16" s="373"/>
      <c r="M16" s="359"/>
      <c r="N16" s="383"/>
      <c r="O16" s="371"/>
      <c r="P16" s="387"/>
      <c r="Q16" s="388"/>
      <c r="R16" s="363"/>
      <c r="S16" s="364"/>
      <c r="T16" s="364"/>
      <c r="U16" s="389" t="str">
        <f>Birók!P30</f>
        <v>Egyik sem</v>
      </c>
      <c r="V16" s="364"/>
      <c r="W16" s="364"/>
      <c r="X16" s="364"/>
      <c r="Y16" s="207"/>
      <c r="Z16" s="207"/>
      <c r="AA16" s="207" t="s">
        <v>105</v>
      </c>
      <c r="AB16" s="208">
        <v>150</v>
      </c>
      <c r="AC16" s="208">
        <v>120</v>
      </c>
      <c r="AD16" s="208">
        <v>90</v>
      </c>
      <c r="AE16" s="208">
        <v>60</v>
      </c>
      <c r="AF16" s="208">
        <v>40</v>
      </c>
      <c r="AG16" s="208">
        <v>25</v>
      </c>
      <c r="AH16" s="208">
        <v>15</v>
      </c>
      <c r="AI16" s="228"/>
      <c r="AJ16" s="228"/>
      <c r="AK16" s="228"/>
      <c r="AL16" s="364"/>
      <c r="AM16" s="364"/>
      <c r="AN16" s="364"/>
      <c r="AO16" s="364"/>
      <c r="AP16" s="364"/>
      <c r="AQ16" s="364"/>
      <c r="AR16" s="364"/>
      <c r="AS16" s="364"/>
    </row>
    <row r="17" spans="1:45" ht="12.9" customHeight="1" x14ac:dyDescent="0.25">
      <c r="A17" s="366">
        <v>6</v>
      </c>
      <c r="B17" s="356" t="str">
        <f>IF($E17="","",VLOOKUP($E17,'Lány 2 kcs. B ELO'!$A$7:$O$22,14))</f>
        <v/>
      </c>
      <c r="C17" s="231" t="str">
        <f>IF($E17="","",VLOOKUP($E17,'Lány 2 kcs. B ELO'!$A$7:$O$22,15))</f>
        <v/>
      </c>
      <c r="D17" s="231" t="str">
        <f>IF($E17="","",VLOOKUP($E17,'Lány 2 kcs. B ELO'!$A$7:$O$22,5))</f>
        <v/>
      </c>
      <c r="E17" s="357"/>
      <c r="F17" s="232" t="str">
        <f>UPPER(IF($E17="","",VLOOKUP($E17,'Lány 2 kcs. B ELO'!$A$7:$O$22,2)))</f>
        <v/>
      </c>
      <c r="G17" s="232" t="str">
        <f>IF($E17="","",VLOOKUP($E17,'Lány 2 kcs. B ELO'!$A$7:$O$22,3))</f>
        <v/>
      </c>
      <c r="H17" s="232"/>
      <c r="I17" s="232" t="str">
        <f>IF($E17="","",VLOOKUP($E17,'Lány 2 kcs. B ELO'!$A$7:$O$22,4))</f>
        <v/>
      </c>
      <c r="J17" s="375"/>
      <c r="K17" s="359"/>
      <c r="L17" s="376"/>
      <c r="M17" s="359"/>
      <c r="N17" s="383"/>
      <c r="O17" s="381"/>
      <c r="P17" s="387"/>
      <c r="Q17" s="388"/>
      <c r="R17" s="363"/>
      <c r="S17" s="364"/>
      <c r="T17" s="364"/>
      <c r="U17" s="364"/>
      <c r="V17" s="364"/>
      <c r="W17" s="364"/>
      <c r="X17" s="364"/>
      <c r="Y17" s="207"/>
      <c r="Z17" s="207"/>
      <c r="AA17" s="207" t="s">
        <v>108</v>
      </c>
      <c r="AB17" s="208">
        <v>120</v>
      </c>
      <c r="AC17" s="208">
        <v>90</v>
      </c>
      <c r="AD17" s="208">
        <v>60</v>
      </c>
      <c r="AE17" s="208">
        <v>40</v>
      </c>
      <c r="AF17" s="208">
        <v>25</v>
      </c>
      <c r="AG17" s="208">
        <v>15</v>
      </c>
      <c r="AH17" s="208">
        <v>8</v>
      </c>
      <c r="AI17" s="228"/>
      <c r="AJ17" s="228"/>
      <c r="AK17" s="228"/>
      <c r="AL17" s="364"/>
      <c r="AM17" s="364"/>
      <c r="AN17" s="364"/>
      <c r="AO17" s="364"/>
      <c r="AP17" s="364"/>
      <c r="AQ17" s="364"/>
      <c r="AR17" s="364"/>
      <c r="AS17" s="364"/>
    </row>
    <row r="18" spans="1:45" ht="12.9" customHeight="1" x14ac:dyDescent="0.25">
      <c r="A18" s="366"/>
      <c r="B18" s="367"/>
      <c r="C18" s="368"/>
      <c r="D18" s="368"/>
      <c r="E18" s="377"/>
      <c r="F18" s="359"/>
      <c r="G18" s="359"/>
      <c r="H18" s="370"/>
      <c r="I18" s="359"/>
      <c r="J18" s="378"/>
      <c r="K18" s="371" t="s">
        <v>183</v>
      </c>
      <c r="L18" s="379"/>
      <c r="M18" s="373" t="str">
        <f>UPPER(IF(OR(L18="a",L18="as"),K16,IF(OR(L18="b",L18="bs"),K20,0)))</f>
        <v>0</v>
      </c>
      <c r="N18" s="390"/>
      <c r="O18" s="381"/>
      <c r="P18" s="387"/>
      <c r="Q18" s="388"/>
      <c r="R18" s="363"/>
      <c r="S18" s="364"/>
      <c r="T18" s="364"/>
      <c r="U18" s="364"/>
      <c r="V18" s="364"/>
      <c r="W18" s="364"/>
      <c r="X18" s="364"/>
      <c r="Y18" s="207"/>
      <c r="Z18" s="207"/>
      <c r="AA18" s="207" t="s">
        <v>111</v>
      </c>
      <c r="AB18" s="208">
        <v>90</v>
      </c>
      <c r="AC18" s="208">
        <v>60</v>
      </c>
      <c r="AD18" s="208">
        <v>40</v>
      </c>
      <c r="AE18" s="208">
        <v>25</v>
      </c>
      <c r="AF18" s="208">
        <v>15</v>
      </c>
      <c r="AG18" s="208">
        <v>8</v>
      </c>
      <c r="AH18" s="208">
        <v>4</v>
      </c>
      <c r="AI18" s="228"/>
      <c r="AJ18" s="228"/>
      <c r="AK18" s="228"/>
      <c r="AL18" s="364"/>
      <c r="AM18" s="364"/>
      <c r="AN18" s="364"/>
      <c r="AO18" s="364"/>
      <c r="AP18" s="364"/>
      <c r="AQ18" s="364"/>
      <c r="AR18" s="364"/>
      <c r="AS18" s="364"/>
    </row>
    <row r="19" spans="1:45" ht="12.9" customHeight="1" x14ac:dyDescent="0.25">
      <c r="A19" s="366">
        <v>7</v>
      </c>
      <c r="B19" s="356" t="str">
        <f>IF($E19="","",VLOOKUP($E19,'Lány 2 kcs. B ELO'!$A$7:$O$22,14))</f>
        <v/>
      </c>
      <c r="C19" s="231" t="str">
        <f>IF($E19="","",VLOOKUP($E19,'Lány 2 kcs. B ELO'!$A$7:$O$22,15))</f>
        <v/>
      </c>
      <c r="D19" s="231" t="str">
        <f>IF($E19="","",VLOOKUP($E19,'Lány 2 kcs. B ELO'!$A$7:$O$22,5))</f>
        <v/>
      </c>
      <c r="E19" s="357"/>
      <c r="F19" s="232" t="str">
        <f>UPPER(IF($E19="","",VLOOKUP($E19,'Lány 2 kcs. B ELO'!$A$7:$O$22,2)))</f>
        <v/>
      </c>
      <c r="G19" s="232" t="str">
        <f>IF($E19="","",VLOOKUP($E19,'Lány 2 kcs. B ELO'!$A$7:$O$22,3))</f>
        <v/>
      </c>
      <c r="H19" s="232"/>
      <c r="I19" s="232" t="str">
        <f>IF($E19="","",VLOOKUP($E19,'Lány 2 kcs. B ELO'!$A$7:$O$22,4))</f>
        <v/>
      </c>
      <c r="J19" s="358"/>
      <c r="K19" s="359"/>
      <c r="L19" s="382"/>
      <c r="M19" s="359"/>
      <c r="N19" s="381"/>
      <c r="O19" s="381"/>
      <c r="P19" s="387"/>
      <c r="Q19" s="388"/>
      <c r="R19" s="363"/>
      <c r="S19" s="364"/>
      <c r="T19" s="364"/>
      <c r="U19" s="364"/>
      <c r="V19" s="364"/>
      <c r="W19" s="364"/>
      <c r="X19" s="364"/>
      <c r="Y19" s="207"/>
      <c r="Z19" s="207"/>
      <c r="AA19" s="207" t="s">
        <v>121</v>
      </c>
      <c r="AB19" s="208">
        <v>60</v>
      </c>
      <c r="AC19" s="208">
        <v>40</v>
      </c>
      <c r="AD19" s="208">
        <v>25</v>
      </c>
      <c r="AE19" s="208">
        <v>15</v>
      </c>
      <c r="AF19" s="208">
        <v>8</v>
      </c>
      <c r="AG19" s="208">
        <v>4</v>
      </c>
      <c r="AH19" s="208">
        <v>2</v>
      </c>
      <c r="AI19" s="228"/>
      <c r="AJ19" s="228"/>
      <c r="AK19" s="228"/>
      <c r="AL19" s="364"/>
      <c r="AM19" s="364"/>
      <c r="AN19" s="364"/>
      <c r="AO19" s="364"/>
      <c r="AP19" s="364"/>
      <c r="AQ19" s="364"/>
      <c r="AR19" s="364"/>
      <c r="AS19" s="364"/>
    </row>
    <row r="20" spans="1:45" ht="12.9" customHeight="1" x14ac:dyDescent="0.25">
      <c r="A20" s="366"/>
      <c r="B20" s="367"/>
      <c r="C20" s="368"/>
      <c r="D20" s="368"/>
      <c r="E20" s="369"/>
      <c r="F20" s="359"/>
      <c r="G20" s="359"/>
      <c r="H20" s="370"/>
      <c r="I20" s="371" t="s">
        <v>183</v>
      </c>
      <c r="J20" s="372"/>
      <c r="K20" s="373" t="str">
        <f>UPPER(IF(OR(J20="a",J20="as"),F19,IF(OR(J20="b",J20="bs"),F21,0)))</f>
        <v>0</v>
      </c>
      <c r="L20" s="384"/>
      <c r="M20" s="359"/>
      <c r="N20" s="381"/>
      <c r="O20" s="381"/>
      <c r="P20" s="387"/>
      <c r="Q20" s="388"/>
      <c r="R20" s="363"/>
      <c r="S20" s="364"/>
      <c r="T20" s="364"/>
      <c r="U20" s="364"/>
      <c r="V20" s="364"/>
      <c r="W20" s="364"/>
      <c r="X20" s="364"/>
      <c r="Y20" s="207"/>
      <c r="Z20" s="207"/>
      <c r="AA20" s="207" t="s">
        <v>122</v>
      </c>
      <c r="AB20" s="208">
        <v>40</v>
      </c>
      <c r="AC20" s="208">
        <v>25</v>
      </c>
      <c r="AD20" s="208">
        <v>15</v>
      </c>
      <c r="AE20" s="208">
        <v>8</v>
      </c>
      <c r="AF20" s="208">
        <v>4</v>
      </c>
      <c r="AG20" s="208">
        <v>2</v>
      </c>
      <c r="AH20" s="208">
        <v>1</v>
      </c>
      <c r="AI20" s="228"/>
      <c r="AJ20" s="228"/>
      <c r="AK20" s="228"/>
      <c r="AL20" s="364"/>
      <c r="AM20" s="364"/>
      <c r="AN20" s="364"/>
      <c r="AO20" s="364"/>
      <c r="AP20" s="364"/>
      <c r="AQ20" s="364"/>
      <c r="AR20" s="364"/>
      <c r="AS20" s="364"/>
    </row>
    <row r="21" spans="1:45" ht="12.9" customHeight="1" x14ac:dyDescent="0.25">
      <c r="A21" s="355">
        <v>8</v>
      </c>
      <c r="B21" s="356" t="str">
        <f>IF($E21="","",VLOOKUP($E21,'Lány 2 kcs. B ELO'!$A$7:$O$22,14))</f>
        <v/>
      </c>
      <c r="C21" s="231" t="str">
        <f>IF($E21="","",VLOOKUP($E21,'Lány 2 kcs. B ELO'!$A$7:$O$22,15))</f>
        <v/>
      </c>
      <c r="D21" s="231" t="str">
        <f>IF($E21="","",VLOOKUP($E21,'Lány 2 kcs. B ELO'!$A$7:$O$22,5))</f>
        <v/>
      </c>
      <c r="E21" s="357"/>
      <c r="F21" s="312" t="str">
        <f>UPPER(IF($E21="","",VLOOKUP($E21,'Lány 2 kcs. B ELO'!$A$7:$O$22,2)))</f>
        <v/>
      </c>
      <c r="G21" s="312" t="str">
        <f>IF($E21="","",VLOOKUP($E21,'Lány 2 kcs. B ELO'!$A$7:$O$22,3))</f>
        <v/>
      </c>
      <c r="H21" s="312"/>
      <c r="I21" s="312" t="str">
        <f>IF($E21="","",VLOOKUP($E21,'Lány 2 kcs. B ELO'!$A$7:$O$22,4))</f>
        <v/>
      </c>
      <c r="J21" s="385"/>
      <c r="K21" s="359"/>
      <c r="L21" s="359"/>
      <c r="M21" s="359"/>
      <c r="N21" s="381"/>
      <c r="O21" s="381"/>
      <c r="P21" s="387"/>
      <c r="Q21" s="388"/>
      <c r="R21" s="363"/>
      <c r="S21" s="364"/>
      <c r="T21" s="364"/>
      <c r="U21" s="364"/>
      <c r="V21" s="364"/>
      <c r="W21" s="364"/>
      <c r="X21" s="364"/>
      <c r="Y21" s="207"/>
      <c r="Z21" s="207"/>
      <c r="AA21" s="207" t="s">
        <v>123</v>
      </c>
      <c r="AB21" s="208">
        <v>25</v>
      </c>
      <c r="AC21" s="208">
        <v>15</v>
      </c>
      <c r="AD21" s="208">
        <v>10</v>
      </c>
      <c r="AE21" s="208">
        <v>6</v>
      </c>
      <c r="AF21" s="208">
        <v>3</v>
      </c>
      <c r="AG21" s="208">
        <v>1</v>
      </c>
      <c r="AH21" s="208">
        <v>0</v>
      </c>
      <c r="AI21" s="228"/>
      <c r="AJ21" s="228"/>
      <c r="AK21" s="228"/>
      <c r="AL21" s="364"/>
      <c r="AM21" s="364"/>
      <c r="AN21" s="364"/>
      <c r="AO21" s="364"/>
      <c r="AP21" s="364"/>
      <c r="AQ21" s="364"/>
      <c r="AR21" s="364"/>
      <c r="AS21" s="364"/>
    </row>
    <row r="22" spans="1:45" ht="9.6" customHeight="1" x14ac:dyDescent="0.25">
      <c r="A22" s="391"/>
      <c r="B22" s="360"/>
      <c r="C22" s="360"/>
      <c r="D22" s="360"/>
      <c r="E22" s="369"/>
      <c r="F22" s="360"/>
      <c r="G22" s="360"/>
      <c r="H22" s="360"/>
      <c r="I22" s="360"/>
      <c r="J22" s="369"/>
      <c r="K22" s="360"/>
      <c r="L22" s="360"/>
      <c r="M22" s="360"/>
      <c r="N22" s="362"/>
      <c r="O22" s="362"/>
      <c r="P22" s="362"/>
      <c r="Q22" s="362"/>
      <c r="R22" s="363"/>
      <c r="S22" s="364"/>
      <c r="T22" s="364"/>
      <c r="U22" s="364"/>
      <c r="V22" s="364"/>
      <c r="W22" s="364"/>
      <c r="X22" s="364"/>
      <c r="Y22" s="207"/>
      <c r="Z22" s="207"/>
      <c r="AA22" s="207" t="s">
        <v>124</v>
      </c>
      <c r="AB22" s="208">
        <v>15</v>
      </c>
      <c r="AC22" s="208">
        <v>10</v>
      </c>
      <c r="AD22" s="208">
        <v>6</v>
      </c>
      <c r="AE22" s="208">
        <v>3</v>
      </c>
      <c r="AF22" s="208">
        <v>1</v>
      </c>
      <c r="AG22" s="208">
        <v>0</v>
      </c>
      <c r="AH22" s="208">
        <v>0</v>
      </c>
      <c r="AI22" s="228"/>
      <c r="AJ22" s="228"/>
      <c r="AK22" s="228"/>
      <c r="AL22" s="364"/>
      <c r="AM22" s="364"/>
      <c r="AN22" s="364"/>
      <c r="AO22" s="364"/>
      <c r="AP22" s="364"/>
      <c r="AQ22" s="364"/>
      <c r="AR22" s="364"/>
      <c r="AS22" s="364"/>
    </row>
    <row r="23" spans="1:45" ht="9.6" customHeight="1" x14ac:dyDescent="0.25">
      <c r="A23" s="392"/>
      <c r="B23" s="369"/>
      <c r="C23" s="369"/>
      <c r="D23" s="369"/>
      <c r="E23" s="369"/>
      <c r="F23" s="360"/>
      <c r="G23" s="360"/>
      <c r="H23" s="364"/>
      <c r="I23" s="393"/>
      <c r="J23" s="369"/>
      <c r="K23" s="360"/>
      <c r="L23" s="360"/>
      <c r="M23" s="360"/>
      <c r="N23" s="362"/>
      <c r="O23" s="362"/>
      <c r="P23" s="362"/>
      <c r="Q23" s="362"/>
      <c r="R23" s="363"/>
      <c r="S23" s="364"/>
      <c r="T23" s="364"/>
      <c r="U23" s="364"/>
      <c r="V23" s="364"/>
      <c r="W23" s="364"/>
      <c r="X23" s="364"/>
      <c r="Y23" s="207"/>
      <c r="Z23" s="207"/>
      <c r="AA23" s="207" t="s">
        <v>126</v>
      </c>
      <c r="AB23" s="208">
        <v>10</v>
      </c>
      <c r="AC23" s="208">
        <v>6</v>
      </c>
      <c r="AD23" s="208">
        <v>3</v>
      </c>
      <c r="AE23" s="208">
        <v>1</v>
      </c>
      <c r="AF23" s="208">
        <v>0</v>
      </c>
      <c r="AG23" s="208">
        <v>0</v>
      </c>
      <c r="AH23" s="208">
        <v>0</v>
      </c>
      <c r="AI23" s="228"/>
      <c r="AJ23" s="228"/>
      <c r="AK23" s="228"/>
      <c r="AL23" s="364"/>
      <c r="AM23" s="364"/>
      <c r="AN23" s="364"/>
      <c r="AO23" s="364"/>
      <c r="AP23" s="364"/>
      <c r="AQ23" s="364"/>
      <c r="AR23" s="364"/>
      <c r="AS23" s="364"/>
    </row>
    <row r="24" spans="1:45" ht="9.6" customHeight="1" x14ac:dyDescent="0.25">
      <c r="A24" s="392"/>
      <c r="B24" s="360"/>
      <c r="C24" s="360"/>
      <c r="D24" s="360"/>
      <c r="E24" s="369"/>
      <c r="F24" s="360"/>
      <c r="G24" s="360"/>
      <c r="H24" s="360"/>
      <c r="I24" s="360"/>
      <c r="J24" s="369"/>
      <c r="K24" s="360"/>
      <c r="L24" s="394"/>
      <c r="M24" s="360"/>
      <c r="N24" s="362"/>
      <c r="O24" s="362"/>
      <c r="P24" s="362"/>
      <c r="Q24" s="362"/>
      <c r="R24" s="363"/>
      <c r="S24" s="364"/>
      <c r="T24" s="364"/>
      <c r="U24" s="364"/>
      <c r="V24" s="364"/>
      <c r="W24" s="364"/>
      <c r="X24" s="364"/>
      <c r="Y24" s="207"/>
      <c r="Z24" s="207"/>
      <c r="AA24" s="207" t="s">
        <v>127</v>
      </c>
      <c r="AB24" s="208">
        <v>6</v>
      </c>
      <c r="AC24" s="208">
        <v>3</v>
      </c>
      <c r="AD24" s="208">
        <v>1</v>
      </c>
      <c r="AE24" s="208">
        <v>0</v>
      </c>
      <c r="AF24" s="208">
        <v>0</v>
      </c>
      <c r="AG24" s="208">
        <v>0</v>
      </c>
      <c r="AH24" s="208">
        <v>0</v>
      </c>
      <c r="AI24" s="228"/>
      <c r="AJ24" s="228"/>
      <c r="AK24" s="228"/>
      <c r="AL24" s="364"/>
      <c r="AM24" s="364"/>
      <c r="AN24" s="364"/>
      <c r="AO24" s="364"/>
      <c r="AP24" s="364"/>
      <c r="AQ24" s="364"/>
      <c r="AR24" s="364"/>
      <c r="AS24" s="364"/>
    </row>
    <row r="25" spans="1:45" ht="9.6" customHeight="1" x14ac:dyDescent="0.25">
      <c r="A25" s="392"/>
      <c r="B25" s="369"/>
      <c r="C25" s="369"/>
      <c r="D25" s="369"/>
      <c r="E25" s="369"/>
      <c r="F25" s="360"/>
      <c r="G25" s="360"/>
      <c r="H25" s="364"/>
      <c r="I25" s="360"/>
      <c r="J25" s="369"/>
      <c r="K25" s="393"/>
      <c r="L25" s="369"/>
      <c r="M25" s="360"/>
      <c r="N25" s="362"/>
      <c r="O25" s="362"/>
      <c r="P25" s="362"/>
      <c r="Q25" s="362"/>
      <c r="R25" s="363"/>
      <c r="S25" s="364"/>
      <c r="T25" s="364"/>
      <c r="U25" s="364"/>
      <c r="V25" s="364"/>
      <c r="W25" s="364"/>
      <c r="X25" s="364"/>
      <c r="Y25" s="207"/>
      <c r="Z25" s="207"/>
      <c r="AA25" s="207" t="s">
        <v>129</v>
      </c>
      <c r="AB25" s="208">
        <v>3</v>
      </c>
      <c r="AC25" s="208">
        <v>2</v>
      </c>
      <c r="AD25" s="208">
        <v>1</v>
      </c>
      <c r="AE25" s="208">
        <v>0</v>
      </c>
      <c r="AF25" s="208">
        <v>0</v>
      </c>
      <c r="AG25" s="208">
        <v>0</v>
      </c>
      <c r="AH25" s="208">
        <v>0</v>
      </c>
      <c r="AI25" s="228"/>
      <c r="AJ25" s="228"/>
      <c r="AK25" s="228"/>
      <c r="AL25" s="364"/>
      <c r="AM25" s="364"/>
      <c r="AN25" s="364"/>
      <c r="AO25" s="364"/>
      <c r="AP25" s="364"/>
      <c r="AQ25" s="364"/>
      <c r="AR25" s="364"/>
      <c r="AS25" s="364"/>
    </row>
    <row r="26" spans="1:45" ht="9.6" customHeight="1" x14ac:dyDescent="0.25">
      <c r="A26" s="392"/>
      <c r="B26" s="360"/>
      <c r="C26" s="360"/>
      <c r="D26" s="360"/>
      <c r="E26" s="369"/>
      <c r="F26" s="360"/>
      <c r="G26" s="360"/>
      <c r="H26" s="360"/>
      <c r="I26" s="360"/>
      <c r="J26" s="369"/>
      <c r="K26" s="360"/>
      <c r="L26" s="360"/>
      <c r="M26" s="360"/>
      <c r="N26" s="362"/>
      <c r="O26" s="362"/>
      <c r="P26" s="362"/>
      <c r="Q26" s="362"/>
      <c r="R26" s="363"/>
      <c r="S26" s="395"/>
      <c r="T26" s="364"/>
      <c r="U26" s="364"/>
      <c r="V26" s="364"/>
      <c r="W26" s="364"/>
      <c r="X26" s="364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228"/>
      <c r="AJ26" s="228"/>
      <c r="AK26" s="228"/>
      <c r="AL26" s="364"/>
      <c r="AM26" s="364"/>
      <c r="AN26" s="364"/>
      <c r="AO26" s="364"/>
      <c r="AP26" s="364"/>
      <c r="AQ26" s="364"/>
      <c r="AR26" s="364"/>
      <c r="AS26" s="364"/>
    </row>
    <row r="27" spans="1:45" ht="9.6" customHeight="1" x14ac:dyDescent="0.25">
      <c r="A27" s="392"/>
      <c r="B27" s="369"/>
      <c r="C27" s="369"/>
      <c r="D27" s="369"/>
      <c r="E27" s="369"/>
      <c r="F27" s="360"/>
      <c r="G27" s="360"/>
      <c r="H27" s="364"/>
      <c r="I27" s="393"/>
      <c r="J27" s="369"/>
      <c r="K27" s="360"/>
      <c r="L27" s="360"/>
      <c r="M27" s="360"/>
      <c r="N27" s="362"/>
      <c r="O27" s="362"/>
      <c r="P27" s="362"/>
      <c r="Q27" s="362"/>
      <c r="R27" s="363"/>
      <c r="S27" s="364"/>
      <c r="T27" s="364"/>
      <c r="U27" s="364"/>
      <c r="V27" s="364"/>
      <c r="W27" s="364"/>
      <c r="X27" s="364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228"/>
      <c r="AJ27" s="228"/>
      <c r="AK27" s="228"/>
      <c r="AL27" s="364"/>
      <c r="AM27" s="364"/>
      <c r="AN27" s="364"/>
      <c r="AO27" s="364"/>
      <c r="AP27" s="364"/>
      <c r="AQ27" s="364"/>
      <c r="AR27" s="364"/>
      <c r="AS27" s="364"/>
    </row>
    <row r="28" spans="1:45" ht="9.6" customHeight="1" x14ac:dyDescent="0.25">
      <c r="A28" s="392"/>
      <c r="B28" s="360"/>
      <c r="C28" s="360"/>
      <c r="D28" s="360"/>
      <c r="E28" s="369"/>
      <c r="F28" s="360"/>
      <c r="G28" s="360"/>
      <c r="H28" s="360"/>
      <c r="I28" s="360"/>
      <c r="J28" s="369"/>
      <c r="K28" s="360"/>
      <c r="L28" s="360"/>
      <c r="M28" s="360"/>
      <c r="N28" s="362"/>
      <c r="O28" s="362"/>
      <c r="P28" s="362"/>
      <c r="Q28" s="362"/>
      <c r="R28" s="363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96"/>
      <c r="AJ28" s="396"/>
      <c r="AK28" s="396"/>
      <c r="AL28" s="364"/>
      <c r="AM28" s="364"/>
      <c r="AN28" s="364"/>
      <c r="AO28" s="364"/>
      <c r="AP28" s="364"/>
      <c r="AQ28" s="364"/>
      <c r="AR28" s="364"/>
      <c r="AS28" s="364"/>
    </row>
    <row r="29" spans="1:45" ht="9.6" customHeight="1" x14ac:dyDescent="0.25">
      <c r="A29" s="392"/>
      <c r="B29" s="369"/>
      <c r="C29" s="369"/>
      <c r="D29" s="369"/>
      <c r="E29" s="369"/>
      <c r="F29" s="360"/>
      <c r="G29" s="360"/>
      <c r="H29" s="364"/>
      <c r="I29" s="360"/>
      <c r="J29" s="369"/>
      <c r="K29" s="360"/>
      <c r="L29" s="360"/>
      <c r="M29" s="393"/>
      <c r="N29" s="369"/>
      <c r="O29" s="360"/>
      <c r="P29" s="362"/>
      <c r="Q29" s="362"/>
      <c r="R29" s="363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96"/>
      <c r="AJ29" s="396"/>
      <c r="AK29" s="396"/>
      <c r="AL29" s="364"/>
      <c r="AM29" s="364"/>
      <c r="AN29" s="364"/>
      <c r="AO29" s="364"/>
      <c r="AP29" s="364"/>
      <c r="AQ29" s="364"/>
      <c r="AR29" s="364"/>
      <c r="AS29" s="364"/>
    </row>
    <row r="30" spans="1:45" ht="9.6" customHeight="1" x14ac:dyDescent="0.25">
      <c r="A30" s="392"/>
      <c r="B30" s="360"/>
      <c r="C30" s="360"/>
      <c r="D30" s="360"/>
      <c r="E30" s="369"/>
      <c r="F30" s="360"/>
      <c r="G30" s="360"/>
      <c r="H30" s="360"/>
      <c r="I30" s="360"/>
      <c r="J30" s="369"/>
      <c r="K30" s="360"/>
      <c r="L30" s="360"/>
      <c r="M30" s="360"/>
      <c r="N30" s="362"/>
      <c r="O30" s="360"/>
      <c r="P30" s="362"/>
      <c r="Q30" s="362"/>
      <c r="R30" s="363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96"/>
      <c r="AJ30" s="396"/>
      <c r="AK30" s="396"/>
      <c r="AL30" s="364"/>
      <c r="AM30" s="364"/>
      <c r="AN30" s="364"/>
      <c r="AO30" s="364"/>
      <c r="AP30" s="364"/>
      <c r="AQ30" s="364"/>
      <c r="AR30" s="364"/>
      <c r="AS30" s="364"/>
    </row>
    <row r="31" spans="1:45" ht="9.6" customHeight="1" x14ac:dyDescent="0.25">
      <c r="A31" s="392"/>
      <c r="B31" s="369"/>
      <c r="C31" s="369"/>
      <c r="D31" s="369"/>
      <c r="E31" s="369"/>
      <c r="F31" s="360"/>
      <c r="G31" s="360"/>
      <c r="H31" s="364"/>
      <c r="I31" s="393"/>
      <c r="J31" s="369"/>
      <c r="K31" s="360"/>
      <c r="L31" s="360"/>
      <c r="M31" s="360"/>
      <c r="N31" s="362"/>
      <c r="O31" s="362"/>
      <c r="P31" s="362"/>
      <c r="Q31" s="362"/>
      <c r="R31" s="363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96"/>
      <c r="AJ31" s="396"/>
      <c r="AK31" s="396"/>
      <c r="AL31" s="364"/>
      <c r="AM31" s="364"/>
      <c r="AN31" s="364"/>
      <c r="AO31" s="364"/>
      <c r="AP31" s="364"/>
      <c r="AQ31" s="364"/>
      <c r="AR31" s="364"/>
      <c r="AS31" s="364"/>
    </row>
    <row r="32" spans="1:45" ht="9.6" customHeight="1" x14ac:dyDescent="0.25">
      <c r="A32" s="392"/>
      <c r="B32" s="360"/>
      <c r="C32" s="360"/>
      <c r="D32" s="360"/>
      <c r="E32" s="369"/>
      <c r="F32" s="360"/>
      <c r="G32" s="360"/>
      <c r="H32" s="360"/>
      <c r="I32" s="360"/>
      <c r="J32" s="369"/>
      <c r="K32" s="360"/>
      <c r="L32" s="394"/>
      <c r="M32" s="360"/>
      <c r="N32" s="362"/>
      <c r="O32" s="362"/>
      <c r="P32" s="362"/>
      <c r="Q32" s="362"/>
      <c r="R32" s="363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96"/>
      <c r="AJ32" s="396"/>
      <c r="AK32" s="396"/>
      <c r="AL32" s="364"/>
      <c r="AM32" s="364"/>
      <c r="AN32" s="364"/>
      <c r="AO32" s="364"/>
      <c r="AP32" s="364"/>
      <c r="AQ32" s="364"/>
      <c r="AR32" s="364"/>
      <c r="AS32" s="364"/>
    </row>
    <row r="33" spans="1:45" ht="9.6" customHeight="1" x14ac:dyDescent="0.25">
      <c r="A33" s="392"/>
      <c r="B33" s="369"/>
      <c r="C33" s="369"/>
      <c r="D33" s="369"/>
      <c r="E33" s="369"/>
      <c r="F33" s="360"/>
      <c r="G33" s="360"/>
      <c r="H33" s="364"/>
      <c r="I33" s="360"/>
      <c r="J33" s="369"/>
      <c r="K33" s="393"/>
      <c r="L33" s="369"/>
      <c r="M33" s="360"/>
      <c r="N33" s="362"/>
      <c r="O33" s="362"/>
      <c r="P33" s="362"/>
      <c r="Q33" s="362"/>
      <c r="R33" s="363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4"/>
      <c r="AG33" s="364"/>
      <c r="AH33" s="364"/>
      <c r="AI33" s="396"/>
      <c r="AJ33" s="396"/>
      <c r="AK33" s="396"/>
      <c r="AL33" s="364"/>
      <c r="AM33" s="364"/>
      <c r="AN33" s="364"/>
      <c r="AO33" s="364"/>
      <c r="AP33" s="364"/>
      <c r="AQ33" s="364"/>
      <c r="AR33" s="364"/>
      <c r="AS33" s="364"/>
    </row>
    <row r="34" spans="1:45" ht="9.6" customHeight="1" x14ac:dyDescent="0.25">
      <c r="A34" s="392"/>
      <c r="B34" s="360"/>
      <c r="C34" s="360"/>
      <c r="D34" s="360"/>
      <c r="E34" s="369"/>
      <c r="F34" s="360"/>
      <c r="G34" s="360"/>
      <c r="H34" s="360"/>
      <c r="I34" s="360"/>
      <c r="J34" s="369"/>
      <c r="K34" s="360"/>
      <c r="L34" s="360"/>
      <c r="M34" s="360"/>
      <c r="N34" s="362"/>
      <c r="O34" s="362"/>
      <c r="P34" s="362"/>
      <c r="Q34" s="362"/>
      <c r="R34" s="363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96"/>
      <c r="AJ34" s="396"/>
      <c r="AK34" s="396"/>
      <c r="AL34" s="364"/>
      <c r="AM34" s="364"/>
      <c r="AN34" s="364"/>
      <c r="AO34" s="364"/>
      <c r="AP34" s="364"/>
      <c r="AQ34" s="364"/>
      <c r="AR34" s="364"/>
      <c r="AS34" s="364"/>
    </row>
    <row r="35" spans="1:45" ht="9.6" customHeight="1" x14ac:dyDescent="0.25">
      <c r="A35" s="392"/>
      <c r="B35" s="369"/>
      <c r="C35" s="369"/>
      <c r="D35" s="369"/>
      <c r="E35" s="369"/>
      <c r="F35" s="360"/>
      <c r="G35" s="360"/>
      <c r="H35" s="364"/>
      <c r="I35" s="393"/>
      <c r="J35" s="369"/>
      <c r="K35" s="360"/>
      <c r="L35" s="360"/>
      <c r="M35" s="360"/>
      <c r="N35" s="362"/>
      <c r="O35" s="362"/>
      <c r="P35" s="362"/>
      <c r="Q35" s="362"/>
      <c r="R35" s="363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96"/>
      <c r="AJ35" s="396"/>
      <c r="AK35" s="396"/>
      <c r="AL35" s="364"/>
      <c r="AM35" s="364"/>
      <c r="AN35" s="364"/>
      <c r="AO35" s="364"/>
      <c r="AP35" s="364"/>
      <c r="AQ35" s="364"/>
      <c r="AR35" s="364"/>
      <c r="AS35" s="364"/>
    </row>
    <row r="36" spans="1:45" ht="9.6" customHeight="1" x14ac:dyDescent="0.25">
      <c r="A36" s="391"/>
      <c r="B36" s="360"/>
      <c r="C36" s="360"/>
      <c r="D36" s="360"/>
      <c r="E36" s="369"/>
      <c r="F36" s="360"/>
      <c r="G36" s="360"/>
      <c r="H36" s="360"/>
      <c r="I36" s="360"/>
      <c r="J36" s="369"/>
      <c r="K36" s="360"/>
      <c r="L36" s="360"/>
      <c r="M36" s="360"/>
      <c r="N36" s="360"/>
      <c r="O36" s="360"/>
      <c r="P36" s="360"/>
      <c r="Q36" s="362"/>
      <c r="R36" s="363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96"/>
      <c r="AJ36" s="396"/>
      <c r="AK36" s="396"/>
      <c r="AL36" s="364"/>
      <c r="AM36" s="364"/>
      <c r="AN36" s="364"/>
      <c r="AO36" s="364"/>
      <c r="AP36" s="364"/>
      <c r="AQ36" s="364"/>
      <c r="AR36" s="364"/>
      <c r="AS36" s="364"/>
    </row>
    <row r="37" spans="1:45" ht="9.6" customHeight="1" x14ac:dyDescent="0.25">
      <c r="A37" s="392"/>
      <c r="B37" s="369"/>
      <c r="C37" s="369"/>
      <c r="D37" s="369"/>
      <c r="E37" s="369"/>
      <c r="F37" s="397"/>
      <c r="G37" s="397"/>
      <c r="H37" s="398"/>
      <c r="I37" s="359"/>
      <c r="J37" s="378"/>
      <c r="K37" s="359"/>
      <c r="L37" s="359"/>
      <c r="M37" s="359"/>
      <c r="N37" s="381"/>
      <c r="O37" s="381"/>
      <c r="P37" s="381"/>
      <c r="Q37" s="362"/>
      <c r="R37" s="363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96"/>
      <c r="AJ37" s="396"/>
      <c r="AK37" s="396"/>
      <c r="AL37" s="364"/>
      <c r="AM37" s="364"/>
      <c r="AN37" s="364"/>
      <c r="AO37" s="364"/>
      <c r="AP37" s="364"/>
      <c r="AQ37" s="364"/>
      <c r="AR37" s="364"/>
      <c r="AS37" s="364"/>
    </row>
    <row r="38" spans="1:45" ht="9.6" customHeight="1" x14ac:dyDescent="0.25">
      <c r="A38" s="391"/>
      <c r="B38" s="360"/>
      <c r="C38" s="360"/>
      <c r="D38" s="360"/>
      <c r="E38" s="369"/>
      <c r="F38" s="360"/>
      <c r="G38" s="360"/>
      <c r="H38" s="360"/>
      <c r="I38" s="360"/>
      <c r="J38" s="369"/>
      <c r="K38" s="360"/>
      <c r="L38" s="360"/>
      <c r="M38" s="360"/>
      <c r="N38" s="362"/>
      <c r="O38" s="362"/>
      <c r="P38" s="362"/>
      <c r="Q38" s="362"/>
      <c r="R38" s="363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96"/>
      <c r="AJ38" s="396"/>
      <c r="AK38" s="396"/>
      <c r="AL38" s="364"/>
      <c r="AM38" s="364"/>
      <c r="AN38" s="364"/>
      <c r="AO38" s="364"/>
      <c r="AP38" s="364"/>
      <c r="AQ38" s="364"/>
      <c r="AR38" s="364"/>
      <c r="AS38" s="364"/>
    </row>
    <row r="39" spans="1:45" ht="9.6" customHeight="1" x14ac:dyDescent="0.25">
      <c r="A39" s="392"/>
      <c r="B39" s="369"/>
      <c r="C39" s="369"/>
      <c r="D39" s="369"/>
      <c r="E39" s="369"/>
      <c r="F39" s="360"/>
      <c r="G39" s="360"/>
      <c r="H39" s="364"/>
      <c r="I39" s="393"/>
      <c r="J39" s="369"/>
      <c r="K39" s="360"/>
      <c r="L39" s="360"/>
      <c r="M39" s="360"/>
      <c r="N39" s="362"/>
      <c r="O39" s="362"/>
      <c r="P39" s="362"/>
      <c r="Q39" s="362"/>
      <c r="R39" s="363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96"/>
      <c r="AJ39" s="396"/>
      <c r="AK39" s="396"/>
      <c r="AL39" s="364"/>
      <c r="AM39" s="364"/>
      <c r="AN39" s="364"/>
      <c r="AO39" s="364"/>
      <c r="AP39" s="364"/>
      <c r="AQ39" s="364"/>
      <c r="AR39" s="364"/>
      <c r="AS39" s="364"/>
    </row>
    <row r="40" spans="1:45" ht="9.6" customHeight="1" x14ac:dyDescent="0.25">
      <c r="A40" s="392"/>
      <c r="B40" s="360"/>
      <c r="C40" s="360"/>
      <c r="D40" s="360"/>
      <c r="E40" s="369"/>
      <c r="F40" s="360"/>
      <c r="G40" s="360"/>
      <c r="H40" s="360"/>
      <c r="I40" s="360"/>
      <c r="J40" s="369"/>
      <c r="K40" s="360"/>
      <c r="L40" s="394"/>
      <c r="M40" s="360"/>
      <c r="N40" s="362"/>
      <c r="O40" s="362"/>
      <c r="P40" s="362"/>
      <c r="Q40" s="362"/>
      <c r="R40" s="363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96"/>
      <c r="AJ40" s="396"/>
      <c r="AK40" s="396"/>
      <c r="AL40" s="364"/>
      <c r="AM40" s="364"/>
      <c r="AN40" s="364"/>
      <c r="AO40" s="364"/>
      <c r="AP40" s="364"/>
      <c r="AQ40" s="364"/>
      <c r="AR40" s="364"/>
      <c r="AS40" s="364"/>
    </row>
    <row r="41" spans="1:45" ht="9.6" customHeight="1" x14ac:dyDescent="0.25">
      <c r="A41" s="392"/>
      <c r="B41" s="369"/>
      <c r="C41" s="369"/>
      <c r="D41" s="369"/>
      <c r="E41" s="369"/>
      <c r="F41" s="360"/>
      <c r="G41" s="360"/>
      <c r="H41" s="364"/>
      <c r="I41" s="360"/>
      <c r="J41" s="369"/>
      <c r="K41" s="393"/>
      <c r="L41" s="369"/>
      <c r="M41" s="360"/>
      <c r="N41" s="362"/>
      <c r="O41" s="362"/>
      <c r="P41" s="362"/>
      <c r="Q41" s="362"/>
      <c r="R41" s="363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96"/>
      <c r="AJ41" s="396"/>
      <c r="AK41" s="396"/>
      <c r="AL41" s="364"/>
      <c r="AM41" s="364"/>
      <c r="AN41" s="364"/>
      <c r="AO41" s="364"/>
      <c r="AP41" s="364"/>
      <c r="AQ41" s="364"/>
      <c r="AR41" s="364"/>
      <c r="AS41" s="364"/>
    </row>
    <row r="42" spans="1:45" ht="9.6" customHeight="1" x14ac:dyDescent="0.25">
      <c r="A42" s="392"/>
      <c r="B42" s="360"/>
      <c r="C42" s="360"/>
      <c r="D42" s="360"/>
      <c r="E42" s="369"/>
      <c r="F42" s="360"/>
      <c r="G42" s="360"/>
      <c r="H42" s="360"/>
      <c r="I42" s="360"/>
      <c r="J42" s="369"/>
      <c r="K42" s="360"/>
      <c r="L42" s="360"/>
      <c r="M42" s="360"/>
      <c r="N42" s="362"/>
      <c r="O42" s="362"/>
      <c r="P42" s="362"/>
      <c r="Q42" s="362"/>
      <c r="R42" s="363"/>
      <c r="S42" s="395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96"/>
      <c r="AJ42" s="396"/>
      <c r="AK42" s="396"/>
      <c r="AL42" s="364"/>
      <c r="AM42" s="364"/>
      <c r="AN42" s="364"/>
      <c r="AO42" s="364"/>
      <c r="AP42" s="364"/>
      <c r="AQ42" s="364"/>
      <c r="AR42" s="364"/>
      <c r="AS42" s="364"/>
    </row>
    <row r="43" spans="1:45" ht="9.6" customHeight="1" x14ac:dyDescent="0.25">
      <c r="A43" s="392"/>
      <c r="B43" s="369"/>
      <c r="C43" s="369"/>
      <c r="D43" s="369"/>
      <c r="E43" s="369"/>
      <c r="F43" s="360"/>
      <c r="G43" s="360"/>
      <c r="H43" s="364"/>
      <c r="I43" s="393"/>
      <c r="J43" s="369"/>
      <c r="K43" s="360"/>
      <c r="L43" s="360"/>
      <c r="M43" s="360"/>
      <c r="N43" s="362"/>
      <c r="O43" s="362"/>
      <c r="P43" s="362"/>
      <c r="Q43" s="362"/>
      <c r="R43" s="363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96"/>
      <c r="AJ43" s="396"/>
      <c r="AK43" s="396"/>
      <c r="AL43" s="364"/>
      <c r="AM43" s="364"/>
      <c r="AN43" s="364"/>
      <c r="AO43" s="364"/>
      <c r="AP43" s="364"/>
      <c r="AQ43" s="364"/>
      <c r="AR43" s="364"/>
      <c r="AS43" s="364"/>
    </row>
    <row r="44" spans="1:45" ht="9.6" customHeight="1" x14ac:dyDescent="0.25">
      <c r="A44" s="392"/>
      <c r="B44" s="360"/>
      <c r="C44" s="360"/>
      <c r="D44" s="360"/>
      <c r="E44" s="369"/>
      <c r="F44" s="360"/>
      <c r="G44" s="360"/>
      <c r="H44" s="360"/>
      <c r="I44" s="360"/>
      <c r="J44" s="369"/>
      <c r="K44" s="360"/>
      <c r="L44" s="360"/>
      <c r="M44" s="360"/>
      <c r="N44" s="362"/>
      <c r="O44" s="362"/>
      <c r="P44" s="362"/>
      <c r="Q44" s="362"/>
      <c r="R44" s="363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96"/>
      <c r="AJ44" s="396"/>
      <c r="AK44" s="396"/>
      <c r="AL44" s="364"/>
      <c r="AM44" s="364"/>
      <c r="AN44" s="364"/>
      <c r="AO44" s="364"/>
      <c r="AP44" s="364"/>
      <c r="AQ44" s="364"/>
      <c r="AR44" s="364"/>
      <c r="AS44" s="364"/>
    </row>
    <row r="45" spans="1:45" ht="9.6" customHeight="1" x14ac:dyDescent="0.25">
      <c r="A45" s="392"/>
      <c r="B45" s="369"/>
      <c r="C45" s="369"/>
      <c r="D45" s="369"/>
      <c r="E45" s="369"/>
      <c r="F45" s="360"/>
      <c r="G45" s="360"/>
      <c r="H45" s="364"/>
      <c r="I45" s="360"/>
      <c r="J45" s="369"/>
      <c r="K45" s="360"/>
      <c r="L45" s="360"/>
      <c r="M45" s="393"/>
      <c r="N45" s="369"/>
      <c r="O45" s="360"/>
      <c r="P45" s="362"/>
      <c r="Q45" s="362"/>
      <c r="R45" s="363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96"/>
      <c r="AJ45" s="396"/>
      <c r="AK45" s="396"/>
      <c r="AL45" s="364"/>
      <c r="AM45" s="364"/>
      <c r="AN45" s="364"/>
      <c r="AO45" s="364"/>
      <c r="AP45" s="364"/>
      <c r="AQ45" s="364"/>
      <c r="AR45" s="364"/>
      <c r="AS45" s="364"/>
    </row>
    <row r="46" spans="1:45" ht="9.6" customHeight="1" x14ac:dyDescent="0.25">
      <c r="A46" s="392"/>
      <c r="B46" s="360"/>
      <c r="C46" s="360"/>
      <c r="D46" s="360"/>
      <c r="E46" s="369"/>
      <c r="F46" s="360"/>
      <c r="G46" s="360"/>
      <c r="H46" s="360"/>
      <c r="I46" s="360"/>
      <c r="J46" s="369"/>
      <c r="K46" s="360"/>
      <c r="L46" s="360"/>
      <c r="M46" s="360"/>
      <c r="N46" s="362"/>
      <c r="O46" s="360"/>
      <c r="P46" s="362"/>
      <c r="Q46" s="362"/>
      <c r="R46" s="363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96"/>
      <c r="AJ46" s="396"/>
      <c r="AK46" s="396"/>
      <c r="AL46" s="364"/>
      <c r="AM46" s="364"/>
      <c r="AN46" s="364"/>
      <c r="AO46" s="364"/>
      <c r="AP46" s="364"/>
      <c r="AQ46" s="364"/>
      <c r="AR46" s="364"/>
      <c r="AS46" s="364"/>
    </row>
    <row r="47" spans="1:45" ht="9.6" customHeight="1" x14ac:dyDescent="0.25">
      <c r="A47" s="392"/>
      <c r="B47" s="369"/>
      <c r="C47" s="369"/>
      <c r="D47" s="369"/>
      <c r="E47" s="369"/>
      <c r="F47" s="360"/>
      <c r="G47" s="360"/>
      <c r="H47" s="364"/>
      <c r="I47" s="393"/>
      <c r="J47" s="369"/>
      <c r="K47" s="360"/>
      <c r="L47" s="360"/>
      <c r="M47" s="360"/>
      <c r="N47" s="362"/>
      <c r="O47" s="362"/>
      <c r="P47" s="362"/>
      <c r="Q47" s="362"/>
      <c r="R47" s="363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4"/>
      <c r="AG47" s="364"/>
      <c r="AH47" s="364"/>
      <c r="AI47" s="396"/>
      <c r="AJ47" s="396"/>
      <c r="AK47" s="396"/>
      <c r="AL47" s="364"/>
      <c r="AM47" s="364"/>
      <c r="AN47" s="364"/>
      <c r="AO47" s="364"/>
      <c r="AP47" s="364"/>
      <c r="AQ47" s="364"/>
      <c r="AR47" s="364"/>
      <c r="AS47" s="364"/>
    </row>
    <row r="48" spans="1:45" ht="9.6" customHeight="1" x14ac:dyDescent="0.25">
      <c r="A48" s="392"/>
      <c r="B48" s="360"/>
      <c r="C48" s="360"/>
      <c r="D48" s="360"/>
      <c r="E48" s="369"/>
      <c r="F48" s="360"/>
      <c r="G48" s="360"/>
      <c r="H48" s="360"/>
      <c r="I48" s="360"/>
      <c r="J48" s="369"/>
      <c r="K48" s="360"/>
      <c r="L48" s="394"/>
      <c r="M48" s="360"/>
      <c r="N48" s="362"/>
      <c r="O48" s="362"/>
      <c r="P48" s="362"/>
      <c r="Q48" s="362"/>
      <c r="R48" s="363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96"/>
      <c r="AJ48" s="396"/>
      <c r="AK48" s="396"/>
      <c r="AL48" s="364"/>
      <c r="AM48" s="364"/>
      <c r="AN48" s="364"/>
      <c r="AO48" s="364"/>
      <c r="AP48" s="364"/>
      <c r="AQ48" s="364"/>
      <c r="AR48" s="364"/>
      <c r="AS48" s="364"/>
    </row>
    <row r="49" spans="1:45" ht="9.6" customHeight="1" x14ac:dyDescent="0.25">
      <c r="A49" s="392"/>
      <c r="B49" s="369"/>
      <c r="C49" s="369"/>
      <c r="D49" s="369"/>
      <c r="E49" s="369"/>
      <c r="F49" s="360"/>
      <c r="G49" s="360"/>
      <c r="H49" s="364"/>
      <c r="I49" s="360"/>
      <c r="J49" s="369"/>
      <c r="K49" s="393"/>
      <c r="L49" s="369"/>
      <c r="M49" s="360"/>
      <c r="N49" s="362"/>
      <c r="O49" s="362"/>
      <c r="P49" s="362"/>
      <c r="Q49" s="362"/>
      <c r="R49" s="363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96"/>
      <c r="AJ49" s="396"/>
      <c r="AK49" s="396"/>
      <c r="AL49" s="364"/>
      <c r="AM49" s="364"/>
      <c r="AN49" s="364"/>
      <c r="AO49" s="364"/>
      <c r="AP49" s="364"/>
      <c r="AQ49" s="364"/>
      <c r="AR49" s="364"/>
      <c r="AS49" s="364"/>
    </row>
    <row r="50" spans="1:45" ht="9.6" customHeight="1" x14ac:dyDescent="0.25">
      <c r="A50" s="392"/>
      <c r="B50" s="360"/>
      <c r="C50" s="360"/>
      <c r="D50" s="360"/>
      <c r="E50" s="369"/>
      <c r="F50" s="360"/>
      <c r="G50" s="360"/>
      <c r="H50" s="360"/>
      <c r="I50" s="360"/>
      <c r="J50" s="369"/>
      <c r="K50" s="360"/>
      <c r="L50" s="360"/>
      <c r="M50" s="360"/>
      <c r="N50" s="362"/>
      <c r="O50" s="362"/>
      <c r="P50" s="362"/>
      <c r="Q50" s="362"/>
      <c r="R50" s="363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96"/>
      <c r="AJ50" s="396"/>
      <c r="AK50" s="396"/>
      <c r="AL50" s="364"/>
      <c r="AM50" s="364"/>
      <c r="AN50" s="364"/>
      <c r="AO50" s="364"/>
      <c r="AP50" s="364"/>
      <c r="AQ50" s="364"/>
      <c r="AR50" s="364"/>
      <c r="AS50" s="364"/>
    </row>
    <row r="51" spans="1:45" ht="9.6" customHeight="1" x14ac:dyDescent="0.25">
      <c r="A51" s="392"/>
      <c r="B51" s="369"/>
      <c r="C51" s="369"/>
      <c r="D51" s="369"/>
      <c r="E51" s="369"/>
      <c r="F51" s="360"/>
      <c r="G51" s="360"/>
      <c r="H51" s="364"/>
      <c r="I51" s="393"/>
      <c r="J51" s="369"/>
      <c r="K51" s="360"/>
      <c r="L51" s="360"/>
      <c r="M51" s="360"/>
      <c r="N51" s="362"/>
      <c r="O51" s="362"/>
      <c r="P51" s="362"/>
      <c r="Q51" s="362"/>
      <c r="R51" s="363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  <c r="AI51" s="396"/>
      <c r="AJ51" s="396"/>
      <c r="AK51" s="396"/>
      <c r="AL51" s="364"/>
      <c r="AM51" s="364"/>
      <c r="AN51" s="364"/>
      <c r="AO51" s="364"/>
      <c r="AP51" s="364"/>
      <c r="AQ51" s="364"/>
      <c r="AR51" s="364"/>
      <c r="AS51" s="364"/>
    </row>
    <row r="52" spans="1:45" ht="9.6" customHeight="1" x14ac:dyDescent="0.25">
      <c r="A52" s="391"/>
      <c r="B52" s="360"/>
      <c r="C52" s="360"/>
      <c r="D52" s="360"/>
      <c r="E52" s="369"/>
      <c r="F52" s="360"/>
      <c r="G52" s="360"/>
      <c r="H52" s="360"/>
      <c r="I52" s="360"/>
      <c r="J52" s="369"/>
      <c r="K52" s="360"/>
      <c r="L52" s="360"/>
      <c r="M52" s="360"/>
      <c r="N52" s="360"/>
      <c r="O52" s="360"/>
      <c r="P52" s="360"/>
      <c r="Q52" s="362"/>
      <c r="R52" s="363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  <c r="AI52" s="396"/>
      <c r="AJ52" s="396"/>
      <c r="AK52" s="396"/>
      <c r="AL52" s="364"/>
      <c r="AM52" s="364"/>
      <c r="AN52" s="364"/>
      <c r="AO52" s="364"/>
      <c r="AP52" s="364"/>
      <c r="AQ52" s="364"/>
      <c r="AR52" s="364"/>
      <c r="AS52" s="364"/>
    </row>
    <row r="53" spans="1:45" ht="6.75" customHeight="1" x14ac:dyDescent="0.25">
      <c r="A53" s="399"/>
      <c r="B53" s="399"/>
      <c r="C53" s="399"/>
      <c r="D53" s="399"/>
      <c r="E53" s="399"/>
      <c r="F53" s="400"/>
      <c r="G53" s="400"/>
      <c r="H53" s="400"/>
      <c r="I53" s="400"/>
      <c r="J53" s="401"/>
      <c r="K53" s="400"/>
      <c r="L53" s="402"/>
      <c r="M53" s="400"/>
      <c r="N53" s="402"/>
      <c r="O53" s="400"/>
      <c r="P53" s="402"/>
      <c r="Q53" s="400"/>
      <c r="R53" s="402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396"/>
      <c r="AJ53" s="396"/>
      <c r="AK53" s="396"/>
      <c r="AL53" s="403"/>
      <c r="AM53" s="403"/>
      <c r="AN53" s="403"/>
      <c r="AO53" s="403"/>
      <c r="AP53" s="403"/>
      <c r="AQ53" s="403"/>
      <c r="AR53" s="403"/>
      <c r="AS53" s="403"/>
    </row>
    <row r="54" spans="1:45" ht="10.5" customHeight="1" x14ac:dyDescent="0.25">
      <c r="A54" s="243" t="s">
        <v>114</v>
      </c>
      <c r="B54" s="244"/>
      <c r="C54" s="244"/>
      <c r="D54" s="245"/>
      <c r="E54" s="404" t="s">
        <v>132</v>
      </c>
      <c r="F54" s="405" t="s">
        <v>133</v>
      </c>
      <c r="G54" s="404"/>
      <c r="H54" s="404"/>
      <c r="I54" s="406"/>
      <c r="J54" s="404" t="s">
        <v>132</v>
      </c>
      <c r="K54" s="405" t="s">
        <v>134</v>
      </c>
      <c r="L54" s="407"/>
      <c r="M54" s="405" t="s">
        <v>135</v>
      </c>
      <c r="N54" s="408"/>
      <c r="O54" s="409" t="s">
        <v>136</v>
      </c>
      <c r="P54" s="409"/>
      <c r="Q54" s="410"/>
      <c r="R54" s="411"/>
      <c r="S54" s="56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12"/>
      <c r="AH54" s="412"/>
      <c r="AI54" s="412"/>
      <c r="AJ54" s="412"/>
      <c r="AK54" s="412"/>
      <c r="AL54" s="412"/>
      <c r="AM54" s="412"/>
      <c r="AN54" s="412"/>
      <c r="AO54" s="412"/>
      <c r="AP54" s="412"/>
      <c r="AQ54" s="412"/>
      <c r="AR54" s="412"/>
      <c r="AS54" s="412"/>
    </row>
    <row r="55" spans="1:45" ht="9" customHeight="1" x14ac:dyDescent="0.25">
      <c r="A55" s="254" t="s">
        <v>137</v>
      </c>
      <c r="B55" s="255"/>
      <c r="C55" s="413"/>
      <c r="D55" s="256"/>
      <c r="E55" s="414">
        <v>1</v>
      </c>
      <c r="F55" s="412" t="str">
        <f>IF(E55&gt;$R$62,0,UPPER(VLOOKUP(E55,'Lány 2 kcs. B ELO'!$A$7:$Q$134,2)))</f>
        <v xml:space="preserve">BARTUS </v>
      </c>
      <c r="G55" s="414"/>
      <c r="H55" s="412"/>
      <c r="I55" s="272"/>
      <c r="J55" s="415" t="s">
        <v>138</v>
      </c>
      <c r="K55" s="416"/>
      <c r="L55" s="417"/>
      <c r="M55" s="416"/>
      <c r="N55" s="418"/>
      <c r="O55" s="261" t="s">
        <v>139</v>
      </c>
      <c r="P55" s="419"/>
      <c r="Q55" s="419"/>
      <c r="R55" s="418"/>
      <c r="S55" s="56"/>
      <c r="T55" s="412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12"/>
      <c r="AF55" s="412"/>
      <c r="AG55" s="412"/>
      <c r="AH55" s="412"/>
      <c r="AI55" s="412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</row>
    <row r="56" spans="1:45" ht="9" customHeight="1" x14ac:dyDescent="0.25">
      <c r="A56" s="265" t="s">
        <v>140</v>
      </c>
      <c r="B56" s="266"/>
      <c r="C56" s="420"/>
      <c r="D56" s="267"/>
      <c r="E56" s="414">
        <v>2</v>
      </c>
      <c r="F56" s="412" t="str">
        <f>IF(E56&gt;$R$62,0,UPPER(VLOOKUP(E56,'Lány 2 kcs. B ELO'!$A$7:$Q$134,2)))</f>
        <v xml:space="preserve">BOKOR </v>
      </c>
      <c r="G56" s="414"/>
      <c r="H56" s="412"/>
      <c r="I56" s="272"/>
      <c r="J56" s="415" t="s">
        <v>141</v>
      </c>
      <c r="K56" s="416"/>
      <c r="L56" s="417"/>
      <c r="M56" s="416"/>
      <c r="N56" s="418"/>
      <c r="O56" s="296"/>
      <c r="P56" s="298"/>
      <c r="Q56" s="266"/>
      <c r="R56" s="421"/>
      <c r="S56" s="56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2"/>
      <c r="AF56" s="412"/>
      <c r="AG56" s="412"/>
      <c r="AH56" s="412"/>
      <c r="AI56" s="412"/>
      <c r="AJ56" s="412"/>
      <c r="AK56" s="412"/>
      <c r="AL56" s="412"/>
      <c r="AM56" s="412"/>
      <c r="AN56" s="412"/>
      <c r="AO56" s="412"/>
      <c r="AP56" s="412"/>
      <c r="AQ56" s="412"/>
      <c r="AR56" s="412"/>
      <c r="AS56" s="412"/>
    </row>
    <row r="57" spans="1:45" ht="9" customHeight="1" x14ac:dyDescent="0.25">
      <c r="A57" s="276"/>
      <c r="B57" s="277"/>
      <c r="C57" s="422"/>
      <c r="D57" s="278"/>
      <c r="E57" s="414"/>
      <c r="F57" s="412"/>
      <c r="G57" s="414"/>
      <c r="H57" s="412"/>
      <c r="I57" s="272"/>
      <c r="J57" s="415" t="s">
        <v>142</v>
      </c>
      <c r="K57" s="416"/>
      <c r="L57" s="417"/>
      <c r="M57" s="416"/>
      <c r="N57" s="418"/>
      <c r="O57" s="261" t="s">
        <v>143</v>
      </c>
      <c r="P57" s="419"/>
      <c r="Q57" s="419"/>
      <c r="R57" s="418"/>
      <c r="S57" s="56"/>
      <c r="T57" s="412"/>
      <c r="U57" s="412"/>
      <c r="V57" s="412"/>
      <c r="W57" s="412"/>
      <c r="X57" s="412"/>
      <c r="Y57" s="412"/>
      <c r="Z57" s="412"/>
      <c r="AA57" s="412"/>
      <c r="AB57" s="412"/>
      <c r="AC57" s="412"/>
      <c r="AD57" s="412"/>
      <c r="AE57" s="412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</row>
    <row r="58" spans="1:45" ht="9" customHeight="1" x14ac:dyDescent="0.25">
      <c r="A58" s="282"/>
      <c r="B58" s="283"/>
      <c r="C58" s="283"/>
      <c r="D58" s="284"/>
      <c r="E58" s="414"/>
      <c r="F58" s="412"/>
      <c r="G58" s="414"/>
      <c r="H58" s="412"/>
      <c r="I58" s="272"/>
      <c r="J58" s="415" t="s">
        <v>144</v>
      </c>
      <c r="K58" s="416"/>
      <c r="L58" s="417"/>
      <c r="M58" s="416"/>
      <c r="N58" s="418"/>
      <c r="O58" s="416"/>
      <c r="P58" s="417"/>
      <c r="Q58" s="416"/>
      <c r="R58" s="418"/>
      <c r="S58" s="56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</row>
    <row r="59" spans="1:45" ht="9" customHeight="1" x14ac:dyDescent="0.25">
      <c r="A59" s="286"/>
      <c r="B59" s="287"/>
      <c r="C59" s="287"/>
      <c r="D59" s="288"/>
      <c r="E59" s="414"/>
      <c r="F59" s="412"/>
      <c r="G59" s="414"/>
      <c r="H59" s="412"/>
      <c r="I59" s="272"/>
      <c r="J59" s="415" t="s">
        <v>145</v>
      </c>
      <c r="K59" s="416"/>
      <c r="L59" s="417"/>
      <c r="M59" s="416"/>
      <c r="N59" s="418"/>
      <c r="O59" s="266"/>
      <c r="P59" s="298"/>
      <c r="Q59" s="266"/>
      <c r="R59" s="421"/>
      <c r="S59" s="56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</row>
    <row r="60" spans="1:45" ht="9" customHeight="1" x14ac:dyDescent="0.25">
      <c r="A60" s="289"/>
      <c r="B60" s="290"/>
      <c r="C60" s="283"/>
      <c r="D60" s="284"/>
      <c r="E60" s="414"/>
      <c r="F60" s="412"/>
      <c r="G60" s="414"/>
      <c r="H60" s="412"/>
      <c r="I60" s="272"/>
      <c r="J60" s="415" t="s">
        <v>146</v>
      </c>
      <c r="K60" s="416"/>
      <c r="L60" s="417"/>
      <c r="M60" s="416"/>
      <c r="N60" s="418"/>
      <c r="O60" s="261" t="s">
        <v>33</v>
      </c>
      <c r="P60" s="419"/>
      <c r="Q60" s="419"/>
      <c r="R60" s="418"/>
      <c r="S60" s="56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</row>
    <row r="61" spans="1:45" ht="9" customHeight="1" x14ac:dyDescent="0.25">
      <c r="A61" s="289"/>
      <c r="B61" s="290"/>
      <c r="C61" s="423"/>
      <c r="D61" s="291"/>
      <c r="E61" s="414"/>
      <c r="F61" s="412"/>
      <c r="G61" s="414"/>
      <c r="H61" s="412"/>
      <c r="I61" s="272"/>
      <c r="J61" s="415" t="s">
        <v>147</v>
      </c>
      <c r="K61" s="416"/>
      <c r="L61" s="417"/>
      <c r="M61" s="416"/>
      <c r="N61" s="418"/>
      <c r="O61" s="416"/>
      <c r="P61" s="417"/>
      <c r="Q61" s="416"/>
      <c r="R61" s="418"/>
      <c r="S61" s="56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</row>
    <row r="62" spans="1:45" ht="9" customHeight="1" x14ac:dyDescent="0.25">
      <c r="A62" s="292"/>
      <c r="B62" s="293"/>
      <c r="C62" s="424"/>
      <c r="D62" s="294"/>
      <c r="E62" s="425"/>
      <c r="F62" s="296"/>
      <c r="G62" s="425"/>
      <c r="H62" s="296"/>
      <c r="I62" s="299"/>
      <c r="J62" s="426" t="s">
        <v>148</v>
      </c>
      <c r="K62" s="266"/>
      <c r="L62" s="298"/>
      <c r="M62" s="266"/>
      <c r="N62" s="421"/>
      <c r="O62" s="266">
        <f>R4</f>
        <v>0</v>
      </c>
      <c r="P62" s="298"/>
      <c r="Q62" s="266"/>
      <c r="R62" s="427">
        <f>MIN(4,'Lány 2 kcs. B ELO'!Q5)</f>
        <v>4</v>
      </c>
      <c r="S62" s="56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</row>
    <row r="63" spans="1:45" x14ac:dyDescent="0.25"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L63" s="227"/>
      <c r="AM63" s="227"/>
      <c r="AN63" s="227"/>
      <c r="AO63" s="227"/>
      <c r="AP63" s="227"/>
      <c r="AQ63" s="227"/>
      <c r="AR63" s="227"/>
      <c r="AS63" s="227"/>
    </row>
    <row r="64" spans="1:45" x14ac:dyDescent="0.25"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L64" s="227"/>
      <c r="AM64" s="227"/>
      <c r="AN64" s="227"/>
      <c r="AO64" s="227"/>
      <c r="AP64" s="227"/>
      <c r="AQ64" s="227"/>
      <c r="AR64" s="227"/>
      <c r="AS64" s="227"/>
    </row>
    <row r="65" spans="20:45" x14ac:dyDescent="0.25"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L65" s="227"/>
      <c r="AM65" s="227"/>
      <c r="AN65" s="227"/>
      <c r="AO65" s="227"/>
      <c r="AP65" s="227"/>
      <c r="AQ65" s="227"/>
      <c r="AR65" s="227"/>
      <c r="AS65" s="227"/>
    </row>
    <row r="66" spans="20:45" x14ac:dyDescent="0.25"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L66" s="227"/>
      <c r="AM66" s="227"/>
      <c r="AN66" s="227"/>
      <c r="AO66" s="227"/>
      <c r="AP66" s="227"/>
      <c r="AQ66" s="227"/>
      <c r="AR66" s="227"/>
      <c r="AS66" s="227"/>
    </row>
    <row r="67" spans="20:45" x14ac:dyDescent="0.25"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L67" s="227"/>
      <c r="AM67" s="227"/>
      <c r="AN67" s="227"/>
      <c r="AO67" s="227"/>
      <c r="AP67" s="227"/>
      <c r="AQ67" s="227"/>
      <c r="AR67" s="227"/>
      <c r="AS67" s="227"/>
    </row>
    <row r="68" spans="20:45" x14ac:dyDescent="0.25"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L68" s="227"/>
      <c r="AM68" s="227"/>
      <c r="AN68" s="227"/>
      <c r="AO68" s="227"/>
      <c r="AP68" s="227"/>
      <c r="AQ68" s="227"/>
      <c r="AR68" s="227"/>
      <c r="AS68" s="227"/>
    </row>
    <row r="69" spans="20:45" x14ac:dyDescent="0.25"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L69" s="227"/>
      <c r="AM69" s="227"/>
      <c r="AN69" s="227"/>
      <c r="AO69" s="227"/>
      <c r="AP69" s="227"/>
      <c r="AQ69" s="227"/>
      <c r="AR69" s="227"/>
      <c r="AS69" s="227"/>
    </row>
    <row r="70" spans="20:45" x14ac:dyDescent="0.25"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L70" s="227"/>
      <c r="AM70" s="227"/>
      <c r="AN70" s="227"/>
      <c r="AO70" s="227"/>
      <c r="AP70" s="227"/>
      <c r="AQ70" s="227"/>
      <c r="AR70" s="227"/>
      <c r="AS70" s="227"/>
    </row>
    <row r="71" spans="20:45" x14ac:dyDescent="0.25"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L71" s="227"/>
      <c r="AM71" s="227"/>
      <c r="AN71" s="227"/>
      <c r="AO71" s="227"/>
      <c r="AP71" s="227"/>
      <c r="AQ71" s="227"/>
      <c r="AR71" s="227"/>
      <c r="AS71" s="227"/>
    </row>
    <row r="72" spans="20:45" x14ac:dyDescent="0.25"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L72" s="227"/>
      <c r="AM72" s="227"/>
      <c r="AN72" s="227"/>
      <c r="AO72" s="227"/>
      <c r="AP72" s="227"/>
      <c r="AQ72" s="227"/>
      <c r="AR72" s="227"/>
      <c r="AS72" s="227"/>
    </row>
    <row r="73" spans="20:45" x14ac:dyDescent="0.25"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L73" s="227"/>
      <c r="AM73" s="227"/>
      <c r="AN73" s="227"/>
      <c r="AO73" s="227"/>
      <c r="AP73" s="227"/>
      <c r="AQ73" s="227"/>
      <c r="AR73" s="227"/>
      <c r="AS73" s="227"/>
    </row>
    <row r="74" spans="20:45" x14ac:dyDescent="0.25"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L74" s="227"/>
      <c r="AM74" s="227"/>
      <c r="AN74" s="227"/>
      <c r="AO74" s="227"/>
      <c r="AP74" s="227"/>
      <c r="AQ74" s="227"/>
      <c r="AR74" s="227"/>
      <c r="AS74" s="227"/>
    </row>
    <row r="75" spans="20:45" x14ac:dyDescent="0.25"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L75" s="227"/>
      <c r="AM75" s="227"/>
      <c r="AN75" s="227"/>
      <c r="AO75" s="227"/>
      <c r="AP75" s="227"/>
      <c r="AQ75" s="227"/>
      <c r="AR75" s="227"/>
      <c r="AS75" s="227"/>
    </row>
    <row r="76" spans="20:45" x14ac:dyDescent="0.25"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L76" s="227"/>
      <c r="AM76" s="227"/>
      <c r="AN76" s="227"/>
      <c r="AO76" s="227"/>
      <c r="AP76" s="227"/>
      <c r="AQ76" s="227"/>
      <c r="AR76" s="227"/>
      <c r="AS76" s="227"/>
    </row>
    <row r="77" spans="20:45" x14ac:dyDescent="0.25"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L77" s="227"/>
      <c r="AM77" s="227"/>
      <c r="AN77" s="227"/>
      <c r="AO77" s="227"/>
      <c r="AP77" s="227"/>
      <c r="AQ77" s="227"/>
      <c r="AR77" s="227"/>
      <c r="AS77" s="227"/>
    </row>
    <row r="78" spans="20:45" x14ac:dyDescent="0.25"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L78" s="227"/>
      <c r="AM78" s="227"/>
      <c r="AN78" s="227"/>
      <c r="AO78" s="227"/>
      <c r="AP78" s="227"/>
      <c r="AQ78" s="227"/>
      <c r="AR78" s="227"/>
      <c r="AS78" s="227"/>
    </row>
    <row r="79" spans="20:45" x14ac:dyDescent="0.25"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L79" s="227"/>
      <c r="AM79" s="227"/>
      <c r="AN79" s="227"/>
      <c r="AO79" s="227"/>
      <c r="AP79" s="227"/>
      <c r="AQ79" s="227"/>
      <c r="AR79" s="227"/>
      <c r="AS79" s="227"/>
    </row>
    <row r="80" spans="20:45" x14ac:dyDescent="0.25"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L80" s="227"/>
      <c r="AM80" s="227"/>
      <c r="AN80" s="227"/>
      <c r="AO80" s="227"/>
      <c r="AP80" s="227"/>
      <c r="AQ80" s="227"/>
      <c r="AR80" s="227"/>
      <c r="AS80" s="227"/>
    </row>
    <row r="81" spans="20:45" x14ac:dyDescent="0.25"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L81" s="227"/>
      <c r="AM81" s="227"/>
      <c r="AN81" s="227"/>
      <c r="AO81" s="227"/>
      <c r="AP81" s="227"/>
      <c r="AQ81" s="227"/>
      <c r="AR81" s="227"/>
      <c r="AS81" s="227"/>
    </row>
    <row r="82" spans="20:45" x14ac:dyDescent="0.25"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L82" s="227"/>
      <c r="AM82" s="227"/>
      <c r="AN82" s="227"/>
      <c r="AO82" s="227"/>
      <c r="AP82" s="227"/>
      <c r="AQ82" s="227"/>
      <c r="AR82" s="227"/>
      <c r="AS82" s="227"/>
    </row>
    <row r="83" spans="20:45" x14ac:dyDescent="0.25"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L83" s="227"/>
      <c r="AM83" s="227"/>
      <c r="AN83" s="227"/>
      <c r="AO83" s="227"/>
      <c r="AP83" s="227"/>
      <c r="AQ83" s="227"/>
      <c r="AR83" s="227"/>
      <c r="AS83" s="227"/>
    </row>
    <row r="84" spans="20:45" x14ac:dyDescent="0.25"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L84" s="227"/>
      <c r="AM84" s="227"/>
      <c r="AN84" s="227"/>
      <c r="AO84" s="227"/>
      <c r="AP84" s="227"/>
      <c r="AQ84" s="227"/>
      <c r="AR84" s="227"/>
      <c r="AS84" s="227"/>
    </row>
    <row r="85" spans="20:45" x14ac:dyDescent="0.25"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L85" s="227"/>
      <c r="AM85" s="227"/>
      <c r="AN85" s="227"/>
      <c r="AO85" s="227"/>
      <c r="AP85" s="227"/>
      <c r="AQ85" s="227"/>
      <c r="AR85" s="227"/>
      <c r="AS85" s="227"/>
    </row>
    <row r="86" spans="20:45" x14ac:dyDescent="0.25"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L86" s="227"/>
      <c r="AM86" s="227"/>
      <c r="AN86" s="227"/>
      <c r="AO86" s="227"/>
      <c r="AP86" s="227"/>
      <c r="AQ86" s="227"/>
      <c r="AR86" s="227"/>
      <c r="AS86" s="227"/>
    </row>
    <row r="87" spans="20:45" x14ac:dyDescent="0.25"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L87" s="227"/>
      <c r="AM87" s="227"/>
      <c r="AN87" s="227"/>
      <c r="AO87" s="227"/>
      <c r="AP87" s="227"/>
      <c r="AQ87" s="227"/>
      <c r="AR87" s="227"/>
      <c r="AS87" s="227"/>
    </row>
    <row r="88" spans="20:45" x14ac:dyDescent="0.25"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L88" s="227"/>
      <c r="AM88" s="227"/>
      <c r="AN88" s="227"/>
      <c r="AO88" s="227"/>
      <c r="AP88" s="227"/>
      <c r="AQ88" s="227"/>
      <c r="AR88" s="227"/>
      <c r="AS88" s="227"/>
    </row>
    <row r="89" spans="20:45" x14ac:dyDescent="0.25"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L89" s="227"/>
      <c r="AM89" s="227"/>
      <c r="AN89" s="227"/>
      <c r="AO89" s="227"/>
      <c r="AP89" s="227"/>
      <c r="AQ89" s="227"/>
      <c r="AR89" s="227"/>
      <c r="AS89" s="227"/>
    </row>
    <row r="90" spans="20:45" x14ac:dyDescent="0.25"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L90" s="227"/>
      <c r="AM90" s="227"/>
      <c r="AN90" s="227"/>
      <c r="AO90" s="227"/>
      <c r="AP90" s="227"/>
      <c r="AQ90" s="227"/>
      <c r="AR90" s="227"/>
      <c r="AS90" s="227"/>
    </row>
    <row r="91" spans="20:45" x14ac:dyDescent="0.25"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L91" s="227"/>
      <c r="AM91" s="227"/>
      <c r="AN91" s="227"/>
      <c r="AO91" s="227"/>
      <c r="AP91" s="227"/>
      <c r="AQ91" s="227"/>
      <c r="AR91" s="227"/>
      <c r="AS91" s="227"/>
    </row>
    <row r="92" spans="20:45" x14ac:dyDescent="0.25"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L92" s="227"/>
      <c r="AM92" s="227"/>
      <c r="AN92" s="227"/>
      <c r="AO92" s="227"/>
      <c r="AP92" s="227"/>
      <c r="AQ92" s="227"/>
      <c r="AR92" s="227"/>
      <c r="AS92" s="227"/>
    </row>
    <row r="93" spans="20:45" x14ac:dyDescent="0.25"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L93" s="227"/>
      <c r="AM93" s="227"/>
      <c r="AN93" s="227"/>
      <c r="AO93" s="227"/>
      <c r="AP93" s="227"/>
      <c r="AQ93" s="227"/>
      <c r="AR93" s="227"/>
      <c r="AS93" s="227"/>
    </row>
    <row r="94" spans="20:45" x14ac:dyDescent="0.25"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L94" s="227"/>
      <c r="AM94" s="227"/>
      <c r="AN94" s="227"/>
      <c r="AO94" s="227"/>
      <c r="AP94" s="227"/>
      <c r="AQ94" s="227"/>
      <c r="AR94" s="227"/>
      <c r="AS94" s="227"/>
    </row>
    <row r="95" spans="20:45" x14ac:dyDescent="0.25"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L95" s="227"/>
      <c r="AM95" s="227"/>
      <c r="AN95" s="227"/>
      <c r="AO95" s="227"/>
      <c r="AP95" s="227"/>
      <c r="AQ95" s="227"/>
      <c r="AR95" s="227"/>
      <c r="AS95" s="227"/>
    </row>
    <row r="96" spans="20:45" x14ac:dyDescent="0.25"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L96" s="227"/>
      <c r="AM96" s="227"/>
      <c r="AN96" s="227"/>
      <c r="AO96" s="227"/>
      <c r="AP96" s="227"/>
      <c r="AQ96" s="227"/>
      <c r="AR96" s="227"/>
      <c r="AS96" s="227"/>
    </row>
    <row r="97" spans="20:45" x14ac:dyDescent="0.25"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L97" s="227"/>
      <c r="AM97" s="227"/>
      <c r="AN97" s="227"/>
      <c r="AO97" s="227"/>
      <c r="AP97" s="227"/>
      <c r="AQ97" s="227"/>
      <c r="AR97" s="227"/>
      <c r="AS97" s="227"/>
    </row>
    <row r="98" spans="20:45" x14ac:dyDescent="0.25"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L98" s="227"/>
      <c r="AM98" s="227"/>
      <c r="AN98" s="227"/>
      <c r="AO98" s="227"/>
      <c r="AP98" s="227"/>
      <c r="AQ98" s="227"/>
      <c r="AR98" s="227"/>
      <c r="AS98" s="227"/>
    </row>
    <row r="99" spans="20:45" x14ac:dyDescent="0.25"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L99" s="227"/>
      <c r="AM99" s="227"/>
      <c r="AN99" s="227"/>
      <c r="AO99" s="227"/>
      <c r="AP99" s="227"/>
      <c r="AQ99" s="227"/>
      <c r="AR99" s="227"/>
      <c r="AS99" s="227"/>
    </row>
    <row r="100" spans="20:45" x14ac:dyDescent="0.25"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L100" s="227"/>
      <c r="AM100" s="227"/>
      <c r="AN100" s="227"/>
      <c r="AO100" s="227"/>
      <c r="AP100" s="227"/>
      <c r="AQ100" s="227"/>
      <c r="AR100" s="227"/>
      <c r="AS100" s="227"/>
    </row>
    <row r="101" spans="20:45" x14ac:dyDescent="0.25"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L101" s="227"/>
      <c r="AM101" s="227"/>
      <c r="AN101" s="227"/>
      <c r="AO101" s="227"/>
      <c r="AP101" s="227"/>
      <c r="AQ101" s="227"/>
      <c r="AR101" s="227"/>
      <c r="AS101" s="227"/>
    </row>
    <row r="102" spans="20:45" x14ac:dyDescent="0.25"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L102" s="227"/>
      <c r="AM102" s="227"/>
      <c r="AN102" s="227"/>
      <c r="AO102" s="227"/>
      <c r="AP102" s="227"/>
      <c r="AQ102" s="227"/>
      <c r="AR102" s="227"/>
      <c r="AS102" s="227"/>
    </row>
    <row r="103" spans="20:45" x14ac:dyDescent="0.25"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L103" s="227"/>
      <c r="AM103" s="227"/>
      <c r="AN103" s="227"/>
      <c r="AO103" s="227"/>
      <c r="AP103" s="227"/>
      <c r="AQ103" s="227"/>
      <c r="AR103" s="227"/>
      <c r="AS103" s="227"/>
    </row>
    <row r="104" spans="20:45" x14ac:dyDescent="0.25"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L104" s="227"/>
      <c r="AM104" s="227"/>
      <c r="AN104" s="227"/>
      <c r="AO104" s="227"/>
      <c r="AP104" s="227"/>
      <c r="AQ104" s="227"/>
      <c r="AR104" s="227"/>
      <c r="AS104" s="227"/>
    </row>
    <row r="105" spans="20:45" x14ac:dyDescent="0.25"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L105" s="227"/>
      <c r="AM105" s="227"/>
      <c r="AN105" s="227"/>
      <c r="AO105" s="227"/>
      <c r="AP105" s="227"/>
      <c r="AQ105" s="227"/>
      <c r="AR105" s="227"/>
      <c r="AS105" s="227"/>
    </row>
    <row r="106" spans="20:45" x14ac:dyDescent="0.25"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L106" s="227"/>
      <c r="AM106" s="227"/>
      <c r="AN106" s="227"/>
      <c r="AO106" s="227"/>
      <c r="AP106" s="227"/>
      <c r="AQ106" s="227"/>
      <c r="AR106" s="227"/>
      <c r="AS106" s="227"/>
    </row>
    <row r="107" spans="20:45" x14ac:dyDescent="0.25"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L107" s="227"/>
      <c r="AM107" s="227"/>
      <c r="AN107" s="227"/>
      <c r="AO107" s="227"/>
      <c r="AP107" s="227"/>
      <c r="AQ107" s="227"/>
      <c r="AR107" s="227"/>
      <c r="AS107" s="227"/>
    </row>
    <row r="108" spans="20:45" x14ac:dyDescent="0.25"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L108" s="227"/>
      <c r="AM108" s="227"/>
      <c r="AN108" s="227"/>
      <c r="AO108" s="227"/>
      <c r="AP108" s="227"/>
      <c r="AQ108" s="227"/>
      <c r="AR108" s="227"/>
      <c r="AS108" s="227"/>
    </row>
    <row r="109" spans="20:45" x14ac:dyDescent="0.25"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L109" s="227"/>
      <c r="AM109" s="227"/>
      <c r="AN109" s="227"/>
      <c r="AO109" s="227"/>
      <c r="AP109" s="227"/>
      <c r="AQ109" s="227"/>
      <c r="AR109" s="227"/>
      <c r="AS109" s="227"/>
    </row>
    <row r="110" spans="20:45" x14ac:dyDescent="0.25"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L110" s="227"/>
      <c r="AM110" s="227"/>
      <c r="AN110" s="227"/>
      <c r="AO110" s="227"/>
      <c r="AP110" s="227"/>
      <c r="AQ110" s="227"/>
      <c r="AR110" s="227"/>
      <c r="AS110" s="227"/>
    </row>
    <row r="111" spans="20:45" x14ac:dyDescent="0.25"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L111" s="227"/>
      <c r="AM111" s="227"/>
      <c r="AN111" s="227"/>
      <c r="AO111" s="227"/>
      <c r="AP111" s="227"/>
      <c r="AQ111" s="227"/>
      <c r="AR111" s="227"/>
      <c r="AS111" s="227"/>
    </row>
    <row r="112" spans="20:45" x14ac:dyDescent="0.25"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L112" s="227"/>
      <c r="AM112" s="227"/>
      <c r="AN112" s="227"/>
      <c r="AO112" s="227"/>
      <c r="AP112" s="227"/>
      <c r="AQ112" s="227"/>
      <c r="AR112" s="227"/>
      <c r="AS112" s="227"/>
    </row>
    <row r="113" spans="20:45" x14ac:dyDescent="0.25"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L113" s="227"/>
      <c r="AM113" s="227"/>
      <c r="AN113" s="227"/>
      <c r="AO113" s="227"/>
      <c r="AP113" s="227"/>
      <c r="AQ113" s="227"/>
      <c r="AR113" s="227"/>
      <c r="AS113" s="227"/>
    </row>
    <row r="114" spans="20:45" x14ac:dyDescent="0.25"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L114" s="227"/>
      <c r="AM114" s="227"/>
      <c r="AN114" s="227"/>
      <c r="AO114" s="227"/>
      <c r="AP114" s="227"/>
      <c r="AQ114" s="227"/>
      <c r="AR114" s="227"/>
      <c r="AS114" s="227"/>
    </row>
    <row r="115" spans="20:45" x14ac:dyDescent="0.25"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L115" s="227"/>
      <c r="AM115" s="227"/>
      <c r="AN115" s="227"/>
      <c r="AO115" s="227"/>
      <c r="AP115" s="227"/>
      <c r="AQ115" s="227"/>
      <c r="AR115" s="227"/>
      <c r="AS115" s="227"/>
    </row>
    <row r="116" spans="20:45" x14ac:dyDescent="0.25"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L116" s="227"/>
      <c r="AM116" s="227"/>
      <c r="AN116" s="227"/>
      <c r="AO116" s="227"/>
      <c r="AP116" s="227"/>
      <c r="AQ116" s="227"/>
      <c r="AR116" s="227"/>
      <c r="AS116" s="227"/>
    </row>
    <row r="117" spans="20:45" x14ac:dyDescent="0.25"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L117" s="227"/>
      <c r="AM117" s="227"/>
      <c r="AN117" s="227"/>
      <c r="AO117" s="227"/>
      <c r="AP117" s="227"/>
      <c r="AQ117" s="227"/>
      <c r="AR117" s="227"/>
      <c r="AS117" s="227"/>
    </row>
    <row r="118" spans="20:45" x14ac:dyDescent="0.25"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L118" s="227"/>
      <c r="AM118" s="227"/>
      <c r="AN118" s="227"/>
      <c r="AO118" s="227"/>
      <c r="AP118" s="227"/>
      <c r="AQ118" s="227"/>
      <c r="AR118" s="227"/>
      <c r="AS118" s="227"/>
    </row>
    <row r="119" spans="20:45" x14ac:dyDescent="0.25"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L119" s="227"/>
      <c r="AM119" s="227"/>
      <c r="AN119" s="227"/>
      <c r="AO119" s="227"/>
      <c r="AP119" s="227"/>
      <c r="AQ119" s="227"/>
      <c r="AR119" s="227"/>
      <c r="AS119" s="227"/>
    </row>
    <row r="120" spans="20:45" x14ac:dyDescent="0.25"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L120" s="227"/>
      <c r="AM120" s="227"/>
      <c r="AN120" s="227"/>
      <c r="AO120" s="227"/>
      <c r="AP120" s="227"/>
      <c r="AQ120" s="227"/>
      <c r="AR120" s="227"/>
      <c r="AS120" s="227"/>
    </row>
    <row r="121" spans="20:45" x14ac:dyDescent="0.25"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L121" s="227"/>
      <c r="AM121" s="227"/>
      <c r="AN121" s="227"/>
      <c r="AO121" s="227"/>
      <c r="AP121" s="227"/>
      <c r="AQ121" s="227"/>
      <c r="AR121" s="227"/>
      <c r="AS121" s="227"/>
    </row>
    <row r="122" spans="20:45" x14ac:dyDescent="0.25"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L122" s="227"/>
      <c r="AM122" s="227"/>
      <c r="AN122" s="227"/>
      <c r="AO122" s="227"/>
      <c r="AP122" s="227"/>
      <c r="AQ122" s="227"/>
      <c r="AR122" s="227"/>
      <c r="AS122" s="227"/>
    </row>
    <row r="123" spans="20:45" x14ac:dyDescent="0.25"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L123" s="227"/>
      <c r="AM123" s="227"/>
      <c r="AN123" s="227"/>
      <c r="AO123" s="227"/>
      <c r="AP123" s="227"/>
      <c r="AQ123" s="227"/>
      <c r="AR123" s="227"/>
      <c r="AS123" s="227"/>
    </row>
    <row r="124" spans="20:45" x14ac:dyDescent="0.25"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L124" s="227"/>
      <c r="AM124" s="227"/>
      <c r="AN124" s="227"/>
      <c r="AO124" s="227"/>
      <c r="AP124" s="227"/>
      <c r="AQ124" s="227"/>
      <c r="AR124" s="227"/>
      <c r="AS124" s="227"/>
    </row>
    <row r="125" spans="20:45" x14ac:dyDescent="0.25"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L125" s="227"/>
      <c r="AM125" s="227"/>
      <c r="AN125" s="227"/>
      <c r="AO125" s="227"/>
      <c r="AP125" s="227"/>
      <c r="AQ125" s="227"/>
      <c r="AR125" s="227"/>
      <c r="AS125" s="227"/>
    </row>
    <row r="126" spans="20:45" x14ac:dyDescent="0.25"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L126" s="227"/>
      <c r="AM126" s="227"/>
      <c r="AN126" s="227"/>
      <c r="AO126" s="227"/>
      <c r="AP126" s="227"/>
      <c r="AQ126" s="227"/>
      <c r="AR126" s="227"/>
      <c r="AS126" s="227"/>
    </row>
    <row r="127" spans="20:45" x14ac:dyDescent="0.25"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L127" s="227"/>
      <c r="AM127" s="227"/>
      <c r="AN127" s="227"/>
      <c r="AO127" s="227"/>
      <c r="AP127" s="227"/>
      <c r="AQ127" s="227"/>
      <c r="AR127" s="227"/>
      <c r="AS127" s="227"/>
    </row>
    <row r="128" spans="20:45" x14ac:dyDescent="0.25"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L128" s="227"/>
      <c r="AM128" s="227"/>
      <c r="AN128" s="227"/>
      <c r="AO128" s="227"/>
      <c r="AP128" s="227"/>
      <c r="AQ128" s="227"/>
      <c r="AR128" s="227"/>
      <c r="AS128" s="227"/>
    </row>
    <row r="129" spans="20:45" x14ac:dyDescent="0.25"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L129" s="227"/>
      <c r="AM129" s="227"/>
      <c r="AN129" s="227"/>
      <c r="AO129" s="227"/>
      <c r="AP129" s="227"/>
      <c r="AQ129" s="227"/>
      <c r="AR129" s="227"/>
      <c r="AS129" s="227"/>
    </row>
    <row r="130" spans="20:45" x14ac:dyDescent="0.25"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L130" s="227"/>
      <c r="AM130" s="227"/>
      <c r="AN130" s="227"/>
      <c r="AO130" s="227"/>
      <c r="AP130" s="227"/>
      <c r="AQ130" s="227"/>
      <c r="AR130" s="227"/>
      <c r="AS130" s="227"/>
    </row>
    <row r="131" spans="20:45" x14ac:dyDescent="0.25"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L131" s="227"/>
      <c r="AM131" s="227"/>
      <c r="AN131" s="227"/>
      <c r="AO131" s="227"/>
      <c r="AP131" s="227"/>
      <c r="AQ131" s="227"/>
      <c r="AR131" s="227"/>
      <c r="AS131" s="227"/>
    </row>
    <row r="132" spans="20:45" x14ac:dyDescent="0.25"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L132" s="227"/>
      <c r="AM132" s="227"/>
      <c r="AN132" s="227"/>
      <c r="AO132" s="227"/>
      <c r="AP132" s="227"/>
      <c r="AQ132" s="227"/>
      <c r="AR132" s="227"/>
      <c r="AS132" s="227"/>
    </row>
    <row r="133" spans="20:45" x14ac:dyDescent="0.25"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L133" s="227"/>
      <c r="AM133" s="227"/>
      <c r="AN133" s="227"/>
      <c r="AO133" s="227"/>
      <c r="AP133" s="227"/>
      <c r="AQ133" s="227"/>
      <c r="AR133" s="227"/>
      <c r="AS133" s="227"/>
    </row>
    <row r="134" spans="20:45" x14ac:dyDescent="0.25"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L134" s="227"/>
      <c r="AM134" s="227"/>
      <c r="AN134" s="227"/>
      <c r="AO134" s="227"/>
      <c r="AP134" s="227"/>
      <c r="AQ134" s="227"/>
      <c r="AR134" s="227"/>
      <c r="AS134" s="227"/>
    </row>
    <row r="135" spans="20:45" x14ac:dyDescent="0.25"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L135" s="227"/>
      <c r="AM135" s="227"/>
      <c r="AN135" s="227"/>
      <c r="AO135" s="227"/>
      <c r="AP135" s="227"/>
      <c r="AQ135" s="227"/>
      <c r="AR135" s="227"/>
      <c r="AS135" s="227"/>
    </row>
    <row r="136" spans="20:45" x14ac:dyDescent="0.25"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L136" s="227"/>
      <c r="AM136" s="227"/>
      <c r="AN136" s="227"/>
      <c r="AO136" s="227"/>
      <c r="AP136" s="227"/>
      <c r="AQ136" s="227"/>
      <c r="AR136" s="227"/>
      <c r="AS136" s="227"/>
    </row>
    <row r="137" spans="20:45" x14ac:dyDescent="0.25"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L137" s="227"/>
      <c r="AM137" s="227"/>
      <c r="AN137" s="227"/>
      <c r="AO137" s="227"/>
      <c r="AP137" s="227"/>
      <c r="AQ137" s="227"/>
      <c r="AR137" s="227"/>
      <c r="AS137" s="227"/>
    </row>
    <row r="138" spans="20:45" x14ac:dyDescent="0.25"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L138" s="227"/>
      <c r="AM138" s="227"/>
      <c r="AN138" s="227"/>
      <c r="AO138" s="227"/>
      <c r="AP138" s="227"/>
      <c r="AQ138" s="227"/>
      <c r="AR138" s="227"/>
      <c r="AS138" s="227"/>
    </row>
    <row r="139" spans="20:45" x14ac:dyDescent="0.25"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L139" s="227"/>
      <c r="AM139" s="227"/>
      <c r="AN139" s="227"/>
      <c r="AO139" s="227"/>
      <c r="AP139" s="227"/>
      <c r="AQ139" s="227"/>
      <c r="AR139" s="227"/>
      <c r="AS139" s="227"/>
    </row>
    <row r="140" spans="20:45" x14ac:dyDescent="0.25"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L140" s="227"/>
      <c r="AM140" s="227"/>
      <c r="AN140" s="227"/>
      <c r="AO140" s="227"/>
      <c r="AP140" s="227"/>
      <c r="AQ140" s="227"/>
      <c r="AR140" s="227"/>
      <c r="AS140" s="227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19" priority="1" stopIfTrue="1">
      <formula>AND($E7&lt;9,$C7&gt;0)</formula>
    </cfRule>
  </conditionalFormatting>
  <conditionalFormatting sqref="I23 I43 K33 I31 K41 I51 I39 K49 I47 K10 M29 M45 I27 K25 I35 I8 I12 I16 I20 K18 M14">
    <cfRule type="expression" dxfId="118" priority="2" stopIfTrue="1">
      <formula>AND($O$1="CU",I8="Umpire")</formula>
    </cfRule>
    <cfRule type="expression" dxfId="117" priority="3" stopIfTrue="1">
      <formula>AND($O$1="CU",I8&lt;&gt;"Umpire",J8&lt;&gt;"")</formula>
    </cfRule>
    <cfRule type="expression" dxfId="116" priority="4" stopIfTrue="1">
      <formula>AND($O$1="CU",I8&lt;&gt;"Umpire")</formula>
    </cfRule>
  </conditionalFormatting>
  <conditionalFormatting sqref="E36 E30 E28 E26 E24 E22 E52 E50 E32 E48 E46 E44 E42 E40 E38 E34">
    <cfRule type="expression" dxfId="115" priority="5" stopIfTrue="1">
      <formula>AND($E22&lt;9,$C22&gt;0)</formula>
    </cfRule>
  </conditionalFormatting>
  <conditionalFormatting sqref="F38 F40 F42 F44 F46 F48 F50 F36 F22 F24 F26 F28 F30 F32 F34">
    <cfRule type="cellIs" dxfId="114" priority="6" stopIfTrue="1" operator="equal">
      <formula>"Bye"</formula>
    </cfRule>
    <cfRule type="expression" dxfId="113" priority="7" stopIfTrue="1">
      <formula>AND($E22&lt;9,$C22&gt;0)</formula>
    </cfRule>
  </conditionalFormatting>
  <conditionalFormatting sqref="M10 M18 O45 M41 M49 O14 O29 M25 M33 K8 K12 K16 K20 K39 K43 K47 K51 K23 K27 K31 K35">
    <cfRule type="expression" dxfId="112" priority="8" stopIfTrue="1">
      <formula>J8="as"</formula>
    </cfRule>
    <cfRule type="expression" dxfId="111" priority="9" stopIfTrue="1">
      <formula>J8="bs"</formula>
    </cfRule>
  </conditionalFormatting>
  <conditionalFormatting sqref="B40 B42 B44 B46 B48 B50 B52 B24 B26 B28 B30 B32 B34 B36 B38 B22">
    <cfRule type="cellIs" dxfId="110" priority="10" stopIfTrue="1" operator="equal">
      <formula>"QA"</formula>
    </cfRule>
    <cfRule type="cellIs" dxfId="109" priority="11" stopIfTrue="1" operator="equal">
      <formula>"DA"</formula>
    </cfRule>
  </conditionalFormatting>
  <conditionalFormatting sqref="R62 J8 J12 J16 J20 N14 L10 L18">
    <cfRule type="expression" dxfId="108" priority="12" stopIfTrue="1">
      <formula>$O$1="CU"</formula>
    </cfRule>
  </conditionalFormatting>
  <conditionalFormatting sqref="E21 E7">
    <cfRule type="expression" dxfId="107" priority="13" stopIfTrue="1">
      <formula>$E7&lt;5</formula>
    </cfRule>
  </conditionalFormatting>
  <conditionalFormatting sqref="F19 F21 F9 F17 F15 F13 F11 F7">
    <cfRule type="cellIs" dxfId="106" priority="14" stopIfTrue="1" operator="equal">
      <formula>"Bye"</formula>
    </cfRule>
  </conditionalFormatting>
  <conditionalFormatting sqref="O16">
    <cfRule type="expression" dxfId="105" priority="15" stopIfTrue="1">
      <formula>AND($O$1="CU",O16="Umpire")</formula>
    </cfRule>
    <cfRule type="expression" dxfId="104" priority="16" stopIfTrue="1">
      <formula>AND($O$1="CU",O16&lt;&gt;"Umpire",P16&lt;&gt;"")</formula>
    </cfRule>
    <cfRule type="expression" dxfId="103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2E3FDBF1-9E80-4FE6-B339-D5D7D517C94E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2D15-8DC3-42D1-942C-B5815D2F2C86}">
  <sheetPr codeName="Sheet17">
    <tabColor indexed="27"/>
  </sheetPr>
  <dimension ref="A1:Q156"/>
  <sheetViews>
    <sheetView showGridLines="0" workbookViewId="0">
      <pane ySplit="6" topLeftCell="A7" activePane="bottomLeft" state="frozen"/>
      <selection pane="bottomLeft" activeCell="D12" sqref="D12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82.21875" style="41" bestFit="1" customWidth="1"/>
    <col min="5" max="5" width="12.109375" style="90" customWidth="1"/>
    <col min="6" max="6" width="6.109375" style="91" hidden="1" customWidth="1"/>
    <col min="7" max="7" width="29.8867187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34" t="str">
        <f>Altalanos!$C$8</f>
        <v>Fiú 2 kcs. A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3">
      <c r="A7" s="144">
        <v>1</v>
      </c>
      <c r="B7" s="162" t="s">
        <v>265</v>
      </c>
      <c r="C7" s="162" t="s">
        <v>266</v>
      </c>
      <c r="D7" s="163" t="s">
        <v>267</v>
      </c>
      <c r="E7" s="148"/>
      <c r="F7" s="149"/>
      <c r="G7" s="150"/>
      <c r="H7" s="151"/>
      <c r="I7" s="151"/>
      <c r="J7" s="152"/>
      <c r="K7" s="153"/>
      <c r="L7" s="154"/>
      <c r="M7" s="153"/>
      <c r="N7" s="155"/>
      <c r="O7" s="156"/>
      <c r="P7" s="157"/>
      <c r="Q7" s="158"/>
    </row>
    <row r="8" spans="1:17" ht="18.899999999999999" customHeight="1" x14ac:dyDescent="0.25">
      <c r="A8" s="144">
        <v>2</v>
      </c>
      <c r="B8" s="145" t="s">
        <v>268</v>
      </c>
      <c r="C8" s="166" t="s">
        <v>269</v>
      </c>
      <c r="D8" s="167" t="s">
        <v>61</v>
      </c>
      <c r="E8" s="148"/>
      <c r="F8" s="160"/>
      <c r="G8" s="161"/>
      <c r="H8" s="151"/>
      <c r="I8" s="151"/>
      <c r="J8" s="152"/>
      <c r="K8" s="153"/>
      <c r="L8" s="154"/>
      <c r="M8" s="153"/>
      <c r="N8" s="155"/>
      <c r="O8" s="151"/>
      <c r="P8" s="157"/>
      <c r="Q8" s="158"/>
    </row>
    <row r="9" spans="1:17" ht="18.899999999999999" customHeight="1" x14ac:dyDescent="0.25">
      <c r="A9" s="144">
        <v>3</v>
      </c>
      <c r="B9" s="145" t="s">
        <v>270</v>
      </c>
      <c r="C9" s="166" t="s">
        <v>271</v>
      </c>
      <c r="D9" s="167" t="s">
        <v>272</v>
      </c>
      <c r="E9" s="148"/>
      <c r="F9" s="160"/>
      <c r="G9" s="161"/>
      <c r="H9" s="151"/>
      <c r="I9" s="151"/>
      <c r="J9" s="152"/>
      <c r="K9" s="153"/>
      <c r="L9" s="154"/>
      <c r="M9" s="153"/>
      <c r="N9" s="155"/>
      <c r="O9" s="151"/>
      <c r="P9" s="164"/>
      <c r="Q9" s="165"/>
    </row>
    <row r="10" spans="1:17" ht="18.899999999999999" customHeight="1" x14ac:dyDescent="0.25">
      <c r="A10" s="144">
        <v>4</v>
      </c>
      <c r="B10" s="145" t="s">
        <v>273</v>
      </c>
      <c r="C10" s="145" t="s">
        <v>274</v>
      </c>
      <c r="D10" s="159" t="s">
        <v>275</v>
      </c>
      <c r="E10" s="148"/>
      <c r="F10" s="160"/>
      <c r="G10" s="161"/>
      <c r="H10" s="151"/>
      <c r="I10" s="151"/>
      <c r="J10" s="152"/>
      <c r="K10" s="153"/>
      <c r="L10" s="154"/>
      <c r="M10" s="153"/>
      <c r="N10" s="155"/>
      <c r="O10" s="151"/>
      <c r="P10" s="168"/>
      <c r="Q10" s="169"/>
    </row>
    <row r="11" spans="1:17" ht="18.899999999999999" customHeight="1" x14ac:dyDescent="0.25">
      <c r="A11" s="144">
        <v>5</v>
      </c>
      <c r="B11" s="145" t="s">
        <v>276</v>
      </c>
      <c r="C11" s="145" t="s">
        <v>277</v>
      </c>
      <c r="D11" s="159" t="s">
        <v>278</v>
      </c>
      <c r="E11" s="148"/>
      <c r="F11" s="160"/>
      <c r="G11" s="161"/>
      <c r="H11" s="151"/>
      <c r="I11" s="151"/>
      <c r="J11" s="152"/>
      <c r="K11" s="153"/>
      <c r="L11" s="154"/>
      <c r="M11" s="153"/>
      <c r="N11" s="155"/>
      <c r="O11" s="151"/>
      <c r="P11" s="168"/>
      <c r="Q11" s="169"/>
    </row>
    <row r="12" spans="1:17" ht="18.899999999999999" customHeight="1" x14ac:dyDescent="0.25">
      <c r="A12" s="144">
        <v>6</v>
      </c>
      <c r="B12" s="145" t="s">
        <v>279</v>
      </c>
      <c r="C12" s="145" t="s">
        <v>280</v>
      </c>
      <c r="D12" s="159" t="s">
        <v>281</v>
      </c>
      <c r="E12" s="148"/>
      <c r="F12" s="160"/>
      <c r="G12" s="161"/>
      <c r="H12" s="151"/>
      <c r="I12" s="151"/>
      <c r="J12" s="152"/>
      <c r="K12" s="153"/>
      <c r="L12" s="154"/>
      <c r="M12" s="153"/>
      <c r="N12" s="155"/>
      <c r="O12" s="151"/>
      <c r="P12" s="168"/>
      <c r="Q12" s="169"/>
    </row>
    <row r="13" spans="1:17" ht="18.899999999999999" customHeight="1" x14ac:dyDescent="0.25">
      <c r="A13" s="144">
        <v>7</v>
      </c>
      <c r="B13" s="172" t="s">
        <v>282</v>
      </c>
      <c r="C13" s="172" t="s">
        <v>283</v>
      </c>
      <c r="D13" s="159" t="s">
        <v>223</v>
      </c>
      <c r="E13" s="148"/>
      <c r="F13" s="160"/>
      <c r="G13" s="161"/>
      <c r="H13" s="151"/>
      <c r="I13" s="151"/>
      <c r="J13" s="152"/>
      <c r="K13" s="153"/>
      <c r="L13" s="154"/>
      <c r="M13" s="153"/>
      <c r="N13" s="155"/>
      <c r="O13" s="151"/>
      <c r="P13" s="168"/>
      <c r="Q13" s="169"/>
    </row>
    <row r="14" spans="1:17" ht="18.899999999999999" customHeight="1" x14ac:dyDescent="0.25">
      <c r="A14" s="144">
        <v>8</v>
      </c>
      <c r="B14" s="145" t="s">
        <v>198</v>
      </c>
      <c r="C14" s="166" t="s">
        <v>284</v>
      </c>
      <c r="D14" s="167" t="s">
        <v>285</v>
      </c>
      <c r="E14" s="148"/>
      <c r="F14" s="160"/>
      <c r="G14" s="161"/>
      <c r="H14" s="151"/>
      <c r="I14" s="151"/>
      <c r="J14" s="152"/>
      <c r="K14" s="153"/>
      <c r="L14" s="154"/>
      <c r="M14" s="153"/>
      <c r="N14" s="155"/>
      <c r="O14" s="151"/>
      <c r="P14" s="168"/>
      <c r="Q14" s="169"/>
    </row>
    <row r="15" spans="1:17" ht="18.899999999999999" customHeight="1" x14ac:dyDescent="0.25">
      <c r="A15" s="144">
        <v>9</v>
      </c>
      <c r="B15" s="145" t="s">
        <v>286</v>
      </c>
      <c r="C15" s="166" t="s">
        <v>287</v>
      </c>
      <c r="D15" s="167" t="s">
        <v>288</v>
      </c>
      <c r="E15" s="148"/>
      <c r="F15" s="173"/>
      <c r="G15" s="173"/>
      <c r="H15" s="151"/>
      <c r="I15" s="151"/>
      <c r="J15" s="152"/>
      <c r="K15" s="153"/>
      <c r="L15" s="154"/>
      <c r="M15" s="174"/>
      <c r="N15" s="155"/>
      <c r="O15" s="151"/>
      <c r="P15" s="158"/>
      <c r="Q15" s="158"/>
    </row>
    <row r="16" spans="1:17" ht="18.899999999999999" customHeight="1" x14ac:dyDescent="0.25">
      <c r="A16" s="144">
        <v>10</v>
      </c>
      <c r="B16" s="145" t="s">
        <v>289</v>
      </c>
      <c r="C16" s="166" t="s">
        <v>290</v>
      </c>
      <c r="D16" s="159" t="s">
        <v>230</v>
      </c>
      <c r="E16" s="148"/>
      <c r="F16" s="173"/>
      <c r="G16" s="173"/>
      <c r="H16" s="151"/>
      <c r="I16" s="151"/>
      <c r="J16" s="152"/>
      <c r="K16" s="153"/>
      <c r="L16" s="154"/>
      <c r="M16" s="174"/>
      <c r="N16" s="155"/>
      <c r="O16" s="151"/>
      <c r="P16" s="157"/>
      <c r="Q16" s="158"/>
    </row>
    <row r="17" spans="1:17" ht="18.899999999999999" customHeight="1" x14ac:dyDescent="0.25">
      <c r="A17" s="144">
        <v>11</v>
      </c>
      <c r="B17" s="145" t="s">
        <v>291</v>
      </c>
      <c r="C17" s="145" t="s">
        <v>292</v>
      </c>
      <c r="D17" s="159" t="s">
        <v>293</v>
      </c>
      <c r="E17" s="148"/>
      <c r="F17" s="173"/>
      <c r="G17" s="173"/>
      <c r="H17" s="151"/>
      <c r="I17" s="151"/>
      <c r="J17" s="152"/>
      <c r="K17" s="153"/>
      <c r="L17" s="154"/>
      <c r="M17" s="174"/>
      <c r="N17" s="155"/>
      <c r="O17" s="151"/>
      <c r="P17" s="157"/>
      <c r="Q17" s="158"/>
    </row>
    <row r="18" spans="1:17" ht="18.899999999999999" customHeight="1" x14ac:dyDescent="0.25">
      <c r="A18" s="144">
        <v>12</v>
      </c>
      <c r="B18" s="145" t="s">
        <v>294</v>
      </c>
      <c r="C18" s="145" t="s">
        <v>295</v>
      </c>
      <c r="D18" s="159" t="s">
        <v>296</v>
      </c>
      <c r="E18" s="148"/>
      <c r="F18" s="173"/>
      <c r="G18" s="173"/>
      <c r="H18" s="151"/>
      <c r="I18" s="151"/>
      <c r="J18" s="152"/>
      <c r="K18" s="153"/>
      <c r="L18" s="154"/>
      <c r="M18" s="174"/>
      <c r="N18" s="155"/>
      <c r="O18" s="151"/>
      <c r="P18" s="157"/>
      <c r="Q18" s="158"/>
    </row>
    <row r="19" spans="1:17" ht="18.899999999999999" customHeight="1" x14ac:dyDescent="0.25">
      <c r="A19" s="144">
        <v>13</v>
      </c>
      <c r="B19" s="146" t="s">
        <v>297</v>
      </c>
      <c r="C19" s="145" t="s">
        <v>298</v>
      </c>
      <c r="D19" s="159" t="s">
        <v>299</v>
      </c>
      <c r="E19" s="148"/>
      <c r="F19" s="173"/>
      <c r="G19" s="173"/>
      <c r="H19" s="151"/>
      <c r="I19" s="151"/>
      <c r="J19" s="152"/>
      <c r="K19" s="153"/>
      <c r="L19" s="154"/>
      <c r="M19" s="174"/>
      <c r="N19" s="155"/>
      <c r="O19" s="151"/>
      <c r="P19" s="157"/>
      <c r="Q19" s="158"/>
    </row>
    <row r="20" spans="1:17" ht="18.899999999999999" customHeight="1" x14ac:dyDescent="0.25">
      <c r="A20" s="144">
        <v>14</v>
      </c>
      <c r="B20" s="146" t="s">
        <v>198</v>
      </c>
      <c r="C20" s="145" t="s">
        <v>300</v>
      </c>
      <c r="D20" s="159" t="s">
        <v>98</v>
      </c>
      <c r="E20" s="148"/>
      <c r="F20" s="173"/>
      <c r="G20" s="173"/>
      <c r="H20" s="151"/>
      <c r="I20" s="151"/>
      <c r="J20" s="152"/>
      <c r="K20" s="153"/>
      <c r="L20" s="154"/>
      <c r="M20" s="174"/>
      <c r="N20" s="155"/>
      <c r="O20" s="151"/>
      <c r="P20" s="157"/>
      <c r="Q20" s="158"/>
    </row>
    <row r="21" spans="1:17" ht="18.899999999999999" customHeight="1" x14ac:dyDescent="0.25">
      <c r="A21" s="144">
        <v>15</v>
      </c>
      <c r="B21" s="145" t="s">
        <v>404</v>
      </c>
      <c r="C21" s="440" t="s">
        <v>405</v>
      </c>
      <c r="D21" s="147" t="s">
        <v>406</v>
      </c>
      <c r="E21" s="148"/>
      <c r="F21" s="173"/>
      <c r="G21" s="173"/>
      <c r="H21" s="151"/>
      <c r="I21" s="151"/>
      <c r="J21" s="152"/>
      <c r="K21" s="153"/>
      <c r="L21" s="154"/>
      <c r="M21" s="174"/>
      <c r="N21" s="155"/>
      <c r="O21" s="151"/>
      <c r="P21" s="157"/>
      <c r="Q21" s="158"/>
    </row>
    <row r="22" spans="1:17" ht="18.899999999999999" customHeight="1" x14ac:dyDescent="0.25">
      <c r="A22" s="144">
        <v>16</v>
      </c>
      <c r="B22" s="145" t="s">
        <v>407</v>
      </c>
      <c r="C22" s="440" t="s">
        <v>408</v>
      </c>
      <c r="D22" s="147" t="s">
        <v>409</v>
      </c>
      <c r="E22" s="148"/>
      <c r="F22" s="173"/>
      <c r="G22" s="173"/>
      <c r="H22" s="151"/>
      <c r="I22" s="151"/>
      <c r="J22" s="152"/>
      <c r="K22" s="153"/>
      <c r="L22" s="154"/>
      <c r="M22" s="174"/>
      <c r="N22" s="155"/>
      <c r="O22" s="151"/>
      <c r="P22" s="157"/>
      <c r="Q22" s="158"/>
    </row>
    <row r="23" spans="1:17" ht="18.899999999999999" customHeight="1" x14ac:dyDescent="0.25">
      <c r="A23" s="144">
        <v>17</v>
      </c>
      <c r="B23" s="176"/>
      <c r="C23" s="176"/>
      <c r="D23" s="151"/>
      <c r="E23" s="148"/>
      <c r="F23" s="173"/>
      <c r="G23" s="173"/>
      <c r="H23" s="151"/>
      <c r="I23" s="151"/>
      <c r="J23" s="152"/>
      <c r="K23" s="153"/>
      <c r="L23" s="154"/>
      <c r="M23" s="174"/>
      <c r="N23" s="155"/>
      <c r="O23" s="151"/>
      <c r="P23" s="157"/>
      <c r="Q23" s="158"/>
    </row>
    <row r="24" spans="1:17" ht="18.899999999999999" customHeight="1" x14ac:dyDescent="0.25">
      <c r="A24" s="144">
        <v>18</v>
      </c>
      <c r="B24" s="176"/>
      <c r="C24" s="176"/>
      <c r="D24" s="151"/>
      <c r="E24" s="148"/>
      <c r="F24" s="173"/>
      <c r="G24" s="173"/>
      <c r="H24" s="151"/>
      <c r="I24" s="151"/>
      <c r="J24" s="152"/>
      <c r="K24" s="153"/>
      <c r="L24" s="154"/>
      <c r="M24" s="174"/>
      <c r="N24" s="155"/>
      <c r="O24" s="151"/>
      <c r="P24" s="157"/>
      <c r="Q24" s="158"/>
    </row>
    <row r="25" spans="1:17" ht="18.899999999999999" customHeight="1" x14ac:dyDescent="0.25">
      <c r="A25" s="144">
        <v>19</v>
      </c>
      <c r="B25" s="176"/>
      <c r="C25" s="176"/>
      <c r="D25" s="151"/>
      <c r="E25" s="148"/>
      <c r="F25" s="173"/>
      <c r="G25" s="173"/>
      <c r="H25" s="151"/>
      <c r="I25" s="151"/>
      <c r="J25" s="152"/>
      <c r="K25" s="153"/>
      <c r="L25" s="154"/>
      <c r="M25" s="174"/>
      <c r="N25" s="155"/>
      <c r="O25" s="151"/>
      <c r="P25" s="157"/>
      <c r="Q25" s="158"/>
    </row>
    <row r="26" spans="1:17" ht="18.899999999999999" customHeight="1" x14ac:dyDescent="0.25">
      <c r="A26" s="144">
        <v>20</v>
      </c>
      <c r="B26" s="176"/>
      <c r="C26" s="176"/>
      <c r="D26" s="151"/>
      <c r="E26" s="148"/>
      <c r="F26" s="173"/>
      <c r="G26" s="173"/>
      <c r="H26" s="151"/>
      <c r="I26" s="151"/>
      <c r="J26" s="152"/>
      <c r="K26" s="153"/>
      <c r="L26" s="154"/>
      <c r="M26" s="174"/>
      <c r="N26" s="155"/>
      <c r="O26" s="151"/>
      <c r="P26" s="157"/>
      <c r="Q26" s="158"/>
    </row>
    <row r="27" spans="1:17" ht="18.899999999999999" customHeight="1" x14ac:dyDescent="0.25">
      <c r="A27" s="144">
        <v>21</v>
      </c>
      <c r="B27" s="176"/>
      <c r="C27" s="176"/>
      <c r="D27" s="151"/>
      <c r="E27" s="148"/>
      <c r="F27" s="173"/>
      <c r="G27" s="173"/>
      <c r="H27" s="151"/>
      <c r="I27" s="151"/>
      <c r="J27" s="152"/>
      <c r="K27" s="153"/>
      <c r="L27" s="154"/>
      <c r="M27" s="174"/>
      <c r="N27" s="155"/>
      <c r="O27" s="151"/>
      <c r="P27" s="157"/>
      <c r="Q27" s="158"/>
    </row>
    <row r="28" spans="1:17" ht="18.899999999999999" customHeight="1" x14ac:dyDescent="0.25">
      <c r="A28" s="144">
        <v>22</v>
      </c>
      <c r="B28" s="176"/>
      <c r="C28" s="176"/>
      <c r="D28" s="151"/>
      <c r="E28" s="177"/>
      <c r="F28" s="178"/>
      <c r="G28" s="179"/>
      <c r="H28" s="151"/>
      <c r="I28" s="151"/>
      <c r="J28" s="152"/>
      <c r="K28" s="153"/>
      <c r="L28" s="154"/>
      <c r="M28" s="174"/>
      <c r="N28" s="155"/>
      <c r="O28" s="151"/>
      <c r="P28" s="157"/>
      <c r="Q28" s="158"/>
    </row>
    <row r="29" spans="1:17" ht="18.899999999999999" customHeight="1" x14ac:dyDescent="0.25">
      <c r="A29" s="144">
        <v>23</v>
      </c>
      <c r="B29" s="176"/>
      <c r="C29" s="176"/>
      <c r="D29" s="151"/>
      <c r="E29" s="180"/>
      <c r="F29" s="173"/>
      <c r="G29" s="173"/>
      <c r="H29" s="151"/>
      <c r="I29" s="151"/>
      <c r="J29" s="152"/>
      <c r="K29" s="153"/>
      <c r="L29" s="154"/>
      <c r="M29" s="174"/>
      <c r="N29" s="155"/>
      <c r="O29" s="151"/>
      <c r="P29" s="157"/>
      <c r="Q29" s="158"/>
    </row>
    <row r="30" spans="1:17" ht="18.899999999999999" customHeight="1" x14ac:dyDescent="0.25">
      <c r="A30" s="144">
        <v>24</v>
      </c>
      <c r="B30" s="176"/>
      <c r="C30" s="176"/>
      <c r="D30" s="151"/>
      <c r="E30" s="148"/>
      <c r="F30" s="173"/>
      <c r="G30" s="173"/>
      <c r="H30" s="151"/>
      <c r="I30" s="151"/>
      <c r="J30" s="152"/>
      <c r="K30" s="153"/>
      <c r="L30" s="154"/>
      <c r="M30" s="174"/>
      <c r="N30" s="155"/>
      <c r="O30" s="151"/>
      <c r="P30" s="157"/>
      <c r="Q30" s="158"/>
    </row>
    <row r="31" spans="1:17" ht="18.899999999999999" customHeight="1" x14ac:dyDescent="0.25">
      <c r="A31" s="144">
        <v>25</v>
      </c>
      <c r="B31" s="176"/>
      <c r="C31" s="176"/>
      <c r="D31" s="151"/>
      <c r="E31" s="148"/>
      <c r="F31" s="173"/>
      <c r="G31" s="173"/>
      <c r="H31" s="151"/>
      <c r="I31" s="151"/>
      <c r="J31" s="152"/>
      <c r="K31" s="153"/>
      <c r="L31" s="154"/>
      <c r="M31" s="174"/>
      <c r="N31" s="155"/>
      <c r="O31" s="151"/>
      <c r="P31" s="157"/>
      <c r="Q31" s="158"/>
    </row>
    <row r="32" spans="1:17" ht="18.899999999999999" customHeight="1" x14ac:dyDescent="0.25">
      <c r="A32" s="144">
        <v>26</v>
      </c>
      <c r="B32" s="176"/>
      <c r="C32" s="176"/>
      <c r="D32" s="151"/>
      <c r="E32" s="181"/>
      <c r="F32" s="173"/>
      <c r="G32" s="173"/>
      <c r="H32" s="151"/>
      <c r="I32" s="151"/>
      <c r="J32" s="152"/>
      <c r="K32" s="153"/>
      <c r="L32" s="154"/>
      <c r="M32" s="174"/>
      <c r="N32" s="155"/>
      <c r="O32" s="151"/>
      <c r="P32" s="157"/>
      <c r="Q32" s="158"/>
    </row>
    <row r="33" spans="1:17" ht="18.899999999999999" customHeight="1" x14ac:dyDescent="0.25">
      <c r="A33" s="144">
        <v>27</v>
      </c>
      <c r="B33" s="176"/>
      <c r="C33" s="176"/>
      <c r="D33" s="151"/>
      <c r="E33" s="148"/>
      <c r="F33" s="173"/>
      <c r="G33" s="173"/>
      <c r="H33" s="151"/>
      <c r="I33" s="151"/>
      <c r="J33" s="152"/>
      <c r="K33" s="153"/>
      <c r="L33" s="154"/>
      <c r="M33" s="174"/>
      <c r="N33" s="155"/>
      <c r="O33" s="151"/>
      <c r="P33" s="157"/>
      <c r="Q33" s="158"/>
    </row>
    <row r="34" spans="1:17" ht="18.899999999999999" customHeight="1" x14ac:dyDescent="0.25">
      <c r="A34" s="144">
        <v>28</v>
      </c>
      <c r="B34" s="176"/>
      <c r="C34" s="176"/>
      <c r="D34" s="151"/>
      <c r="E34" s="148"/>
      <c r="F34" s="173"/>
      <c r="G34" s="173"/>
      <c r="H34" s="151"/>
      <c r="I34" s="151"/>
      <c r="J34" s="152"/>
      <c r="K34" s="153"/>
      <c r="L34" s="154"/>
      <c r="M34" s="174"/>
      <c r="N34" s="155"/>
      <c r="O34" s="151"/>
      <c r="P34" s="157"/>
      <c r="Q34" s="158"/>
    </row>
    <row r="35" spans="1:17" ht="18.899999999999999" customHeight="1" x14ac:dyDescent="0.25">
      <c r="A35" s="144">
        <v>29</v>
      </c>
      <c r="B35" s="176"/>
      <c r="C35" s="176"/>
      <c r="D35" s="151"/>
      <c r="E35" s="148"/>
      <c r="F35" s="173"/>
      <c r="G35" s="173"/>
      <c r="H35" s="151"/>
      <c r="I35" s="151"/>
      <c r="J35" s="152"/>
      <c r="K35" s="153"/>
      <c r="L35" s="154"/>
      <c r="M35" s="174"/>
      <c r="N35" s="155"/>
      <c r="O35" s="151"/>
      <c r="P35" s="157"/>
      <c r="Q35" s="158"/>
    </row>
    <row r="36" spans="1:17" ht="18.899999999999999" customHeight="1" x14ac:dyDescent="0.25">
      <c r="A36" s="144">
        <v>30</v>
      </c>
      <c r="B36" s="176"/>
      <c r="C36" s="176"/>
      <c r="D36" s="151"/>
      <c r="E36" s="148"/>
      <c r="F36" s="173"/>
      <c r="G36" s="173"/>
      <c r="H36" s="151"/>
      <c r="I36" s="151"/>
      <c r="J36" s="152"/>
      <c r="K36" s="153"/>
      <c r="L36" s="154"/>
      <c r="M36" s="174"/>
      <c r="N36" s="155"/>
      <c r="O36" s="151"/>
      <c r="P36" s="157"/>
      <c r="Q36" s="158"/>
    </row>
    <row r="37" spans="1:17" ht="18.899999999999999" customHeight="1" x14ac:dyDescent="0.25">
      <c r="A37" s="144">
        <v>31</v>
      </c>
      <c r="B37" s="176"/>
      <c r="C37" s="176"/>
      <c r="D37" s="151"/>
      <c r="E37" s="148"/>
      <c r="F37" s="173"/>
      <c r="G37" s="173"/>
      <c r="H37" s="151"/>
      <c r="I37" s="151"/>
      <c r="J37" s="152"/>
      <c r="K37" s="153"/>
      <c r="L37" s="154"/>
      <c r="M37" s="174"/>
      <c r="N37" s="155"/>
      <c r="O37" s="151"/>
      <c r="P37" s="157"/>
      <c r="Q37" s="158"/>
    </row>
    <row r="38" spans="1:17" ht="18.899999999999999" customHeight="1" x14ac:dyDescent="0.25">
      <c r="A38" s="144">
        <v>32</v>
      </c>
      <c r="B38" s="176"/>
      <c r="C38" s="176"/>
      <c r="D38" s="151"/>
      <c r="E38" s="148"/>
      <c r="F38" s="173"/>
      <c r="G38" s="173"/>
      <c r="H38" s="182"/>
      <c r="I38" s="183"/>
      <c r="J38" s="152"/>
      <c r="K38" s="153"/>
      <c r="L38" s="154"/>
      <c r="M38" s="174"/>
      <c r="N38" s="155"/>
      <c r="O38" s="158"/>
      <c r="P38" s="157"/>
      <c r="Q38" s="158"/>
    </row>
    <row r="39" spans="1:17" ht="18.899999999999999" customHeight="1" x14ac:dyDescent="0.25">
      <c r="A39" s="144">
        <v>33</v>
      </c>
      <c r="B39" s="176"/>
      <c r="C39" s="176"/>
      <c r="D39" s="151"/>
      <c r="E39" s="148"/>
      <c r="F39" s="173"/>
      <c r="G39" s="173"/>
      <c r="H39" s="182"/>
      <c r="I39" s="183"/>
      <c r="J39" s="152"/>
      <c r="K39" s="153"/>
      <c r="L39" s="154"/>
      <c r="M39" s="174"/>
      <c r="N39" s="165"/>
      <c r="O39" s="184"/>
      <c r="P39" s="157"/>
      <c r="Q39" s="158"/>
    </row>
    <row r="40" spans="1:17" ht="18.899999999999999" customHeight="1" x14ac:dyDescent="0.25">
      <c r="A40" s="144">
        <v>34</v>
      </c>
      <c r="B40" s="176"/>
      <c r="C40" s="176"/>
      <c r="D40" s="151"/>
      <c r="E40" s="148"/>
      <c r="F40" s="173"/>
      <c r="G40" s="173"/>
      <c r="H40" s="182"/>
      <c r="I40" s="183"/>
      <c r="J40" s="152" t="e">
        <f>IF(AND(Q40="",#REF!&gt;0,#REF!&lt;5),K40,0)</f>
        <v>#REF!</v>
      </c>
      <c r="K40" s="153" t="str">
        <f>IF(D40="","ZZZ9",IF(AND(#REF!&gt;0,#REF!&lt;5),D40&amp;#REF!,D40&amp;"9"))</f>
        <v>ZZZ9</v>
      </c>
      <c r="L40" s="154">
        <f t="shared" ref="L40:L156" si="0">IF(Q40="",999,Q40)</f>
        <v>999</v>
      </c>
      <c r="M40" s="174">
        <f t="shared" ref="M40:M156" si="1">IF(P40=999,999,1)</f>
        <v>999</v>
      </c>
      <c r="N40" s="165"/>
      <c r="O40" s="184"/>
      <c r="P40" s="157">
        <f t="shared" ref="P40:P156" si="2">IF(N40="DA",1,IF(N40="WC",2,IF(N40="SE",3,IF(N40="Q",4,IF(N40="LL",5,999)))))</f>
        <v>999</v>
      </c>
      <c r="Q40" s="158"/>
    </row>
    <row r="41" spans="1:17" ht="18.899999999999999" customHeight="1" x14ac:dyDescent="0.25">
      <c r="A41" s="144">
        <v>35</v>
      </c>
      <c r="B41" s="176"/>
      <c r="C41" s="176"/>
      <c r="D41" s="151"/>
      <c r="E41" s="148"/>
      <c r="F41" s="173"/>
      <c r="G41" s="173"/>
      <c r="H41" s="182"/>
      <c r="I41" s="183"/>
      <c r="J41" s="152" t="e">
        <f>IF(AND(Q41="",#REF!&gt;0,#REF!&lt;5),K41,0)</f>
        <v>#REF!</v>
      </c>
      <c r="K41" s="153" t="str">
        <f>IF(D41="","ZZZ9",IF(AND(#REF!&gt;0,#REF!&lt;5),D41&amp;#REF!,D41&amp;"9"))</f>
        <v>ZZZ9</v>
      </c>
      <c r="L41" s="154">
        <f t="shared" si="0"/>
        <v>999</v>
      </c>
      <c r="M41" s="174">
        <f t="shared" si="1"/>
        <v>999</v>
      </c>
      <c r="N41" s="165"/>
      <c r="O41" s="184"/>
      <c r="P41" s="157">
        <f t="shared" si="2"/>
        <v>999</v>
      </c>
      <c r="Q41" s="158"/>
    </row>
    <row r="42" spans="1:17" ht="18.899999999999999" customHeight="1" x14ac:dyDescent="0.25">
      <c r="A42" s="144">
        <v>36</v>
      </c>
      <c r="B42" s="176"/>
      <c r="C42" s="176"/>
      <c r="D42" s="151"/>
      <c r="E42" s="148"/>
      <c r="F42" s="173"/>
      <c r="G42" s="173"/>
      <c r="H42" s="182"/>
      <c r="I42" s="183"/>
      <c r="J42" s="152" t="e">
        <f>IF(AND(Q42="",#REF!&gt;0,#REF!&lt;5),K42,0)</f>
        <v>#REF!</v>
      </c>
      <c r="K42" s="153" t="str">
        <f>IF(D42="","ZZZ9",IF(AND(#REF!&gt;0,#REF!&lt;5),D42&amp;#REF!,D42&amp;"9"))</f>
        <v>ZZZ9</v>
      </c>
      <c r="L42" s="154">
        <f t="shared" si="0"/>
        <v>999</v>
      </c>
      <c r="M42" s="174">
        <f t="shared" si="1"/>
        <v>999</v>
      </c>
      <c r="N42" s="165"/>
      <c r="O42" s="184"/>
      <c r="P42" s="157">
        <f t="shared" si="2"/>
        <v>999</v>
      </c>
      <c r="Q42" s="158"/>
    </row>
    <row r="43" spans="1:17" ht="18.899999999999999" customHeight="1" x14ac:dyDescent="0.25">
      <c r="A43" s="144">
        <v>37</v>
      </c>
      <c r="B43" s="176"/>
      <c r="C43" s="176"/>
      <c r="D43" s="151"/>
      <c r="E43" s="148"/>
      <c r="F43" s="173"/>
      <c r="G43" s="173"/>
      <c r="H43" s="182"/>
      <c r="I43" s="183"/>
      <c r="J43" s="152" t="e">
        <f>IF(AND(Q43="",#REF!&gt;0,#REF!&lt;5),K43,0)</f>
        <v>#REF!</v>
      </c>
      <c r="K43" s="153" t="str">
        <f>IF(D43="","ZZZ9",IF(AND(#REF!&gt;0,#REF!&lt;5),D43&amp;#REF!,D43&amp;"9"))</f>
        <v>ZZZ9</v>
      </c>
      <c r="L43" s="154">
        <f t="shared" si="0"/>
        <v>999</v>
      </c>
      <c r="M43" s="174">
        <f t="shared" si="1"/>
        <v>999</v>
      </c>
      <c r="N43" s="165"/>
      <c r="O43" s="184"/>
      <c r="P43" s="157">
        <f t="shared" si="2"/>
        <v>999</v>
      </c>
      <c r="Q43" s="158"/>
    </row>
    <row r="44" spans="1:17" ht="18.899999999999999" customHeight="1" x14ac:dyDescent="0.25">
      <c r="A44" s="144">
        <v>38</v>
      </c>
      <c r="B44" s="176"/>
      <c r="C44" s="176"/>
      <c r="D44" s="151"/>
      <c r="E44" s="148"/>
      <c r="F44" s="173"/>
      <c r="G44" s="173"/>
      <c r="H44" s="182"/>
      <c r="I44" s="183"/>
      <c r="J44" s="152" t="e">
        <f>IF(AND(Q44="",#REF!&gt;0,#REF!&lt;5),K44,0)</f>
        <v>#REF!</v>
      </c>
      <c r="K44" s="153" t="str">
        <f>IF(D44="","ZZZ9",IF(AND(#REF!&gt;0,#REF!&lt;5),D44&amp;#REF!,D44&amp;"9"))</f>
        <v>ZZZ9</v>
      </c>
      <c r="L44" s="154">
        <f t="shared" si="0"/>
        <v>999</v>
      </c>
      <c r="M44" s="174">
        <f t="shared" si="1"/>
        <v>999</v>
      </c>
      <c r="N44" s="165"/>
      <c r="O44" s="184"/>
      <c r="P44" s="157">
        <f t="shared" si="2"/>
        <v>999</v>
      </c>
      <c r="Q44" s="158"/>
    </row>
    <row r="45" spans="1:17" ht="18.899999999999999" customHeight="1" x14ac:dyDescent="0.25">
      <c r="A45" s="144">
        <v>39</v>
      </c>
      <c r="B45" s="176"/>
      <c r="C45" s="176"/>
      <c r="D45" s="151"/>
      <c r="E45" s="148"/>
      <c r="F45" s="173"/>
      <c r="G45" s="173"/>
      <c r="H45" s="182"/>
      <c r="I45" s="183"/>
      <c r="J45" s="152" t="e">
        <f>IF(AND(Q45="",#REF!&gt;0,#REF!&lt;5),K45,0)</f>
        <v>#REF!</v>
      </c>
      <c r="K45" s="153" t="str">
        <f>IF(D45="","ZZZ9",IF(AND(#REF!&gt;0,#REF!&lt;5),D45&amp;#REF!,D45&amp;"9"))</f>
        <v>ZZZ9</v>
      </c>
      <c r="L45" s="154">
        <f t="shared" si="0"/>
        <v>999</v>
      </c>
      <c r="M45" s="174">
        <f t="shared" si="1"/>
        <v>999</v>
      </c>
      <c r="N45" s="165"/>
      <c r="O45" s="184"/>
      <c r="P45" s="157">
        <f t="shared" si="2"/>
        <v>999</v>
      </c>
      <c r="Q45" s="158"/>
    </row>
    <row r="46" spans="1:17" ht="18.899999999999999" customHeight="1" x14ac:dyDescent="0.25">
      <c r="A46" s="144">
        <v>40</v>
      </c>
      <c r="B46" s="176"/>
      <c r="C46" s="176"/>
      <c r="D46" s="151"/>
      <c r="E46" s="148"/>
      <c r="F46" s="173"/>
      <c r="G46" s="173"/>
      <c r="H46" s="182"/>
      <c r="I46" s="183"/>
      <c r="J46" s="152" t="e">
        <f>IF(AND(Q46="",#REF!&gt;0,#REF!&lt;5),K46,0)</f>
        <v>#REF!</v>
      </c>
      <c r="K46" s="153" t="str">
        <f>IF(D46="","ZZZ9",IF(AND(#REF!&gt;0,#REF!&lt;5),D46&amp;#REF!,D46&amp;"9"))</f>
        <v>ZZZ9</v>
      </c>
      <c r="L46" s="154">
        <f t="shared" si="0"/>
        <v>999</v>
      </c>
      <c r="M46" s="174">
        <f t="shared" si="1"/>
        <v>999</v>
      </c>
      <c r="N46" s="165"/>
      <c r="O46" s="184"/>
      <c r="P46" s="157">
        <f t="shared" si="2"/>
        <v>999</v>
      </c>
      <c r="Q46" s="158"/>
    </row>
    <row r="47" spans="1:17" ht="18.899999999999999" customHeight="1" x14ac:dyDescent="0.25">
      <c r="A47" s="144">
        <v>41</v>
      </c>
      <c r="B47" s="176"/>
      <c r="C47" s="176"/>
      <c r="D47" s="151"/>
      <c r="E47" s="148"/>
      <c r="F47" s="173"/>
      <c r="G47" s="173"/>
      <c r="H47" s="182"/>
      <c r="I47" s="183"/>
      <c r="J47" s="152" t="e">
        <f>IF(AND(Q47="",#REF!&gt;0,#REF!&lt;5),K47,0)</f>
        <v>#REF!</v>
      </c>
      <c r="K47" s="153" t="str">
        <f>IF(D47="","ZZZ9",IF(AND(#REF!&gt;0,#REF!&lt;5),D47&amp;#REF!,D47&amp;"9"))</f>
        <v>ZZZ9</v>
      </c>
      <c r="L47" s="154">
        <f t="shared" si="0"/>
        <v>999</v>
      </c>
      <c r="M47" s="174">
        <f t="shared" si="1"/>
        <v>999</v>
      </c>
      <c r="N47" s="165"/>
      <c r="O47" s="184"/>
      <c r="P47" s="157">
        <f t="shared" si="2"/>
        <v>999</v>
      </c>
      <c r="Q47" s="158"/>
    </row>
    <row r="48" spans="1:17" ht="18.899999999999999" customHeight="1" x14ac:dyDescent="0.25">
      <c r="A48" s="144">
        <v>42</v>
      </c>
      <c r="B48" s="176"/>
      <c r="C48" s="176"/>
      <c r="D48" s="151"/>
      <c r="E48" s="148"/>
      <c r="F48" s="173"/>
      <c r="G48" s="173"/>
      <c r="H48" s="182"/>
      <c r="I48" s="183"/>
      <c r="J48" s="152" t="e">
        <f>IF(AND(Q48="",#REF!&gt;0,#REF!&lt;5),K48,0)</f>
        <v>#REF!</v>
      </c>
      <c r="K48" s="153" t="str">
        <f>IF(D48="","ZZZ9",IF(AND(#REF!&gt;0,#REF!&lt;5),D48&amp;#REF!,D48&amp;"9"))</f>
        <v>ZZZ9</v>
      </c>
      <c r="L48" s="154">
        <f t="shared" si="0"/>
        <v>999</v>
      </c>
      <c r="M48" s="174">
        <f t="shared" si="1"/>
        <v>999</v>
      </c>
      <c r="N48" s="165"/>
      <c r="O48" s="184"/>
      <c r="P48" s="157">
        <f t="shared" si="2"/>
        <v>999</v>
      </c>
      <c r="Q48" s="158"/>
    </row>
    <row r="49" spans="1:17" ht="18.899999999999999" customHeight="1" x14ac:dyDescent="0.25">
      <c r="A49" s="144">
        <v>43</v>
      </c>
      <c r="B49" s="176"/>
      <c r="C49" s="176"/>
      <c r="D49" s="151"/>
      <c r="E49" s="148"/>
      <c r="F49" s="173"/>
      <c r="G49" s="173"/>
      <c r="H49" s="182"/>
      <c r="I49" s="183"/>
      <c r="J49" s="152" t="e">
        <f>IF(AND(Q49="",#REF!&gt;0,#REF!&lt;5),K49,0)</f>
        <v>#REF!</v>
      </c>
      <c r="K49" s="153" t="str">
        <f>IF(D49="","ZZZ9",IF(AND(#REF!&gt;0,#REF!&lt;5),D49&amp;#REF!,D49&amp;"9"))</f>
        <v>ZZZ9</v>
      </c>
      <c r="L49" s="154">
        <f t="shared" si="0"/>
        <v>999</v>
      </c>
      <c r="M49" s="174">
        <f t="shared" si="1"/>
        <v>999</v>
      </c>
      <c r="N49" s="165"/>
      <c r="O49" s="184"/>
      <c r="P49" s="157">
        <f t="shared" si="2"/>
        <v>999</v>
      </c>
      <c r="Q49" s="158"/>
    </row>
    <row r="50" spans="1:17" ht="18.899999999999999" customHeight="1" x14ac:dyDescent="0.25">
      <c r="A50" s="144">
        <v>44</v>
      </c>
      <c r="B50" s="176"/>
      <c r="C50" s="176"/>
      <c r="D50" s="151"/>
      <c r="E50" s="148"/>
      <c r="F50" s="173"/>
      <c r="G50" s="173"/>
      <c r="H50" s="182"/>
      <c r="I50" s="183"/>
      <c r="J50" s="152" t="e">
        <f>IF(AND(Q50="",#REF!&gt;0,#REF!&lt;5),K50,0)</f>
        <v>#REF!</v>
      </c>
      <c r="K50" s="153" t="str">
        <f>IF(D50="","ZZZ9",IF(AND(#REF!&gt;0,#REF!&lt;5),D50&amp;#REF!,D50&amp;"9"))</f>
        <v>ZZZ9</v>
      </c>
      <c r="L50" s="154">
        <f t="shared" si="0"/>
        <v>999</v>
      </c>
      <c r="M50" s="174">
        <f t="shared" si="1"/>
        <v>999</v>
      </c>
      <c r="N50" s="165"/>
      <c r="O50" s="184"/>
      <c r="P50" s="157">
        <f t="shared" si="2"/>
        <v>999</v>
      </c>
      <c r="Q50" s="158"/>
    </row>
    <row r="51" spans="1:17" ht="18.899999999999999" customHeight="1" x14ac:dyDescent="0.25">
      <c r="A51" s="144">
        <v>45</v>
      </c>
      <c r="B51" s="176"/>
      <c r="C51" s="176"/>
      <c r="D51" s="151"/>
      <c r="E51" s="148"/>
      <c r="F51" s="173"/>
      <c r="G51" s="173"/>
      <c r="H51" s="182"/>
      <c r="I51" s="183"/>
      <c r="J51" s="152" t="e">
        <f>IF(AND(Q51="",#REF!&gt;0,#REF!&lt;5),K51,0)</f>
        <v>#REF!</v>
      </c>
      <c r="K51" s="153" t="str">
        <f>IF(D51="","ZZZ9",IF(AND(#REF!&gt;0,#REF!&lt;5),D51&amp;#REF!,D51&amp;"9"))</f>
        <v>ZZZ9</v>
      </c>
      <c r="L51" s="154">
        <f t="shared" si="0"/>
        <v>999</v>
      </c>
      <c r="M51" s="174">
        <f t="shared" si="1"/>
        <v>999</v>
      </c>
      <c r="N51" s="165"/>
      <c r="O51" s="184"/>
      <c r="P51" s="157">
        <f t="shared" si="2"/>
        <v>999</v>
      </c>
      <c r="Q51" s="158"/>
    </row>
    <row r="52" spans="1:17" ht="18.899999999999999" customHeight="1" x14ac:dyDescent="0.25">
      <c r="A52" s="144">
        <v>46</v>
      </c>
      <c r="B52" s="176"/>
      <c r="C52" s="176"/>
      <c r="D52" s="151"/>
      <c r="E52" s="148"/>
      <c r="F52" s="173"/>
      <c r="G52" s="173"/>
      <c r="H52" s="182"/>
      <c r="I52" s="183"/>
      <c r="J52" s="152" t="e">
        <f>IF(AND(Q52="",#REF!&gt;0,#REF!&lt;5),K52,0)</f>
        <v>#REF!</v>
      </c>
      <c r="K52" s="153" t="str">
        <f>IF(D52="","ZZZ9",IF(AND(#REF!&gt;0,#REF!&lt;5),D52&amp;#REF!,D52&amp;"9"))</f>
        <v>ZZZ9</v>
      </c>
      <c r="L52" s="154">
        <f t="shared" si="0"/>
        <v>999</v>
      </c>
      <c r="M52" s="174">
        <f t="shared" si="1"/>
        <v>999</v>
      </c>
      <c r="N52" s="165"/>
      <c r="O52" s="184"/>
      <c r="P52" s="157">
        <f t="shared" si="2"/>
        <v>999</v>
      </c>
      <c r="Q52" s="158"/>
    </row>
    <row r="53" spans="1:17" ht="18.899999999999999" customHeight="1" x14ac:dyDescent="0.25">
      <c r="A53" s="144">
        <v>47</v>
      </c>
      <c r="B53" s="176"/>
      <c r="C53" s="176"/>
      <c r="D53" s="151"/>
      <c r="E53" s="148"/>
      <c r="F53" s="173"/>
      <c r="G53" s="173"/>
      <c r="H53" s="182"/>
      <c r="I53" s="183"/>
      <c r="J53" s="152" t="e">
        <f>IF(AND(Q53="",#REF!&gt;0,#REF!&lt;5),K53,0)</f>
        <v>#REF!</v>
      </c>
      <c r="K53" s="153" t="str">
        <f>IF(D53="","ZZZ9",IF(AND(#REF!&gt;0,#REF!&lt;5),D53&amp;#REF!,D53&amp;"9"))</f>
        <v>ZZZ9</v>
      </c>
      <c r="L53" s="154">
        <f t="shared" si="0"/>
        <v>999</v>
      </c>
      <c r="M53" s="174">
        <f t="shared" si="1"/>
        <v>999</v>
      </c>
      <c r="N53" s="165"/>
      <c r="O53" s="184"/>
      <c r="P53" s="157">
        <f t="shared" si="2"/>
        <v>999</v>
      </c>
      <c r="Q53" s="158"/>
    </row>
    <row r="54" spans="1:17" ht="18.899999999999999" customHeight="1" x14ac:dyDescent="0.25">
      <c r="A54" s="144">
        <v>48</v>
      </c>
      <c r="B54" s="176"/>
      <c r="C54" s="176"/>
      <c r="D54" s="151"/>
      <c r="E54" s="148"/>
      <c r="F54" s="173"/>
      <c r="G54" s="173"/>
      <c r="H54" s="182"/>
      <c r="I54" s="183"/>
      <c r="J54" s="152" t="e">
        <f>IF(AND(Q54="",#REF!&gt;0,#REF!&lt;5),K54,0)</f>
        <v>#REF!</v>
      </c>
      <c r="K54" s="153" t="str">
        <f>IF(D54="","ZZZ9",IF(AND(#REF!&gt;0,#REF!&lt;5),D54&amp;#REF!,D54&amp;"9"))</f>
        <v>ZZZ9</v>
      </c>
      <c r="L54" s="154">
        <f t="shared" si="0"/>
        <v>999</v>
      </c>
      <c r="M54" s="174">
        <f t="shared" si="1"/>
        <v>999</v>
      </c>
      <c r="N54" s="165"/>
      <c r="O54" s="184"/>
      <c r="P54" s="157">
        <f t="shared" si="2"/>
        <v>999</v>
      </c>
      <c r="Q54" s="158"/>
    </row>
    <row r="55" spans="1:17" ht="18.899999999999999" customHeight="1" x14ac:dyDescent="0.25">
      <c r="A55" s="144">
        <v>49</v>
      </c>
      <c r="B55" s="176"/>
      <c r="C55" s="176"/>
      <c r="D55" s="151"/>
      <c r="E55" s="148"/>
      <c r="F55" s="173"/>
      <c r="G55" s="173"/>
      <c r="H55" s="182"/>
      <c r="I55" s="183"/>
      <c r="J55" s="152" t="e">
        <f>IF(AND(Q55="",#REF!&gt;0,#REF!&lt;5),K55,0)</f>
        <v>#REF!</v>
      </c>
      <c r="K55" s="153" t="str">
        <f>IF(D55="","ZZZ9",IF(AND(#REF!&gt;0,#REF!&lt;5),D55&amp;#REF!,D55&amp;"9"))</f>
        <v>ZZZ9</v>
      </c>
      <c r="L55" s="154">
        <f t="shared" si="0"/>
        <v>999</v>
      </c>
      <c r="M55" s="174">
        <f t="shared" si="1"/>
        <v>999</v>
      </c>
      <c r="N55" s="165"/>
      <c r="O55" s="184"/>
      <c r="P55" s="157">
        <f t="shared" si="2"/>
        <v>999</v>
      </c>
      <c r="Q55" s="158"/>
    </row>
    <row r="56" spans="1:17" ht="18.899999999999999" customHeight="1" x14ac:dyDescent="0.25">
      <c r="A56" s="144">
        <v>50</v>
      </c>
      <c r="B56" s="176"/>
      <c r="C56" s="176"/>
      <c r="D56" s="151"/>
      <c r="E56" s="148"/>
      <c r="F56" s="173"/>
      <c r="G56" s="173"/>
      <c r="H56" s="182"/>
      <c r="I56" s="183"/>
      <c r="J56" s="152" t="e">
        <f>IF(AND(Q56="",#REF!&gt;0,#REF!&lt;5),K56,0)</f>
        <v>#REF!</v>
      </c>
      <c r="K56" s="153" t="str">
        <f>IF(D56="","ZZZ9",IF(AND(#REF!&gt;0,#REF!&lt;5),D56&amp;#REF!,D56&amp;"9"))</f>
        <v>ZZZ9</v>
      </c>
      <c r="L56" s="154">
        <f t="shared" si="0"/>
        <v>999</v>
      </c>
      <c r="M56" s="174">
        <f t="shared" si="1"/>
        <v>999</v>
      </c>
      <c r="N56" s="165"/>
      <c r="O56" s="184"/>
      <c r="P56" s="157">
        <f t="shared" si="2"/>
        <v>999</v>
      </c>
      <c r="Q56" s="158"/>
    </row>
    <row r="57" spans="1:17" ht="18.899999999999999" customHeight="1" x14ac:dyDescent="0.25">
      <c r="A57" s="144">
        <v>51</v>
      </c>
      <c r="B57" s="176"/>
      <c r="C57" s="176"/>
      <c r="D57" s="151"/>
      <c r="E57" s="148"/>
      <c r="F57" s="173"/>
      <c r="G57" s="173"/>
      <c r="H57" s="182"/>
      <c r="I57" s="183"/>
      <c r="J57" s="152" t="e">
        <f>IF(AND(Q57="",#REF!&gt;0,#REF!&lt;5),K57,0)</f>
        <v>#REF!</v>
      </c>
      <c r="K57" s="153" t="str">
        <f>IF(D57="","ZZZ9",IF(AND(#REF!&gt;0,#REF!&lt;5),D57&amp;#REF!,D57&amp;"9"))</f>
        <v>ZZZ9</v>
      </c>
      <c r="L57" s="154">
        <f t="shared" si="0"/>
        <v>999</v>
      </c>
      <c r="M57" s="174">
        <f t="shared" si="1"/>
        <v>999</v>
      </c>
      <c r="N57" s="165"/>
      <c r="O57" s="184"/>
      <c r="P57" s="157">
        <f t="shared" si="2"/>
        <v>999</v>
      </c>
      <c r="Q57" s="158"/>
    </row>
    <row r="58" spans="1:17" ht="18.899999999999999" customHeight="1" x14ac:dyDescent="0.25">
      <c r="A58" s="144">
        <v>52</v>
      </c>
      <c r="B58" s="176"/>
      <c r="C58" s="176"/>
      <c r="D58" s="151"/>
      <c r="E58" s="148"/>
      <c r="F58" s="173"/>
      <c r="G58" s="173"/>
      <c r="H58" s="182"/>
      <c r="I58" s="183"/>
      <c r="J58" s="152" t="e">
        <f>IF(AND(Q58="",#REF!&gt;0,#REF!&lt;5),K58,0)</f>
        <v>#REF!</v>
      </c>
      <c r="K58" s="153" t="str">
        <f>IF(D58="","ZZZ9",IF(AND(#REF!&gt;0,#REF!&lt;5),D58&amp;#REF!,D58&amp;"9"))</f>
        <v>ZZZ9</v>
      </c>
      <c r="L58" s="154">
        <f t="shared" si="0"/>
        <v>999</v>
      </c>
      <c r="M58" s="174">
        <f t="shared" si="1"/>
        <v>999</v>
      </c>
      <c r="N58" s="165"/>
      <c r="O58" s="184"/>
      <c r="P58" s="157">
        <f t="shared" si="2"/>
        <v>999</v>
      </c>
      <c r="Q58" s="158"/>
    </row>
    <row r="59" spans="1:17" ht="18.899999999999999" customHeight="1" x14ac:dyDescent="0.25">
      <c r="A59" s="144">
        <v>53</v>
      </c>
      <c r="B59" s="176"/>
      <c r="C59" s="176"/>
      <c r="D59" s="151"/>
      <c r="E59" s="148"/>
      <c r="F59" s="173"/>
      <c r="G59" s="173"/>
      <c r="H59" s="182"/>
      <c r="I59" s="183"/>
      <c r="J59" s="152" t="e">
        <f>IF(AND(Q59="",#REF!&gt;0,#REF!&lt;5),K59,0)</f>
        <v>#REF!</v>
      </c>
      <c r="K59" s="153" t="str">
        <f>IF(D59="","ZZZ9",IF(AND(#REF!&gt;0,#REF!&lt;5),D59&amp;#REF!,D59&amp;"9"))</f>
        <v>ZZZ9</v>
      </c>
      <c r="L59" s="154">
        <f t="shared" si="0"/>
        <v>999</v>
      </c>
      <c r="M59" s="174">
        <f t="shared" si="1"/>
        <v>999</v>
      </c>
      <c r="N59" s="165"/>
      <c r="O59" s="184"/>
      <c r="P59" s="157">
        <f t="shared" si="2"/>
        <v>999</v>
      </c>
      <c r="Q59" s="158"/>
    </row>
    <row r="60" spans="1:17" ht="18.899999999999999" customHeight="1" x14ac:dyDescent="0.25">
      <c r="A60" s="144">
        <v>54</v>
      </c>
      <c r="B60" s="176"/>
      <c r="C60" s="176"/>
      <c r="D60" s="151"/>
      <c r="E60" s="148"/>
      <c r="F60" s="173"/>
      <c r="G60" s="173"/>
      <c r="H60" s="182"/>
      <c r="I60" s="183"/>
      <c r="J60" s="152" t="e">
        <f>IF(AND(Q60="",#REF!&gt;0,#REF!&lt;5),K60,0)</f>
        <v>#REF!</v>
      </c>
      <c r="K60" s="153" t="str">
        <f>IF(D60="","ZZZ9",IF(AND(#REF!&gt;0,#REF!&lt;5),D60&amp;#REF!,D60&amp;"9"))</f>
        <v>ZZZ9</v>
      </c>
      <c r="L60" s="154">
        <f t="shared" si="0"/>
        <v>999</v>
      </c>
      <c r="M60" s="174">
        <f t="shared" si="1"/>
        <v>999</v>
      </c>
      <c r="N60" s="165"/>
      <c r="O60" s="184"/>
      <c r="P60" s="157">
        <f t="shared" si="2"/>
        <v>999</v>
      </c>
      <c r="Q60" s="158"/>
    </row>
    <row r="61" spans="1:17" ht="18.899999999999999" customHeight="1" x14ac:dyDescent="0.25">
      <c r="A61" s="144">
        <v>55</v>
      </c>
      <c r="B61" s="176"/>
      <c r="C61" s="176"/>
      <c r="D61" s="151"/>
      <c r="E61" s="148"/>
      <c r="F61" s="173"/>
      <c r="G61" s="173"/>
      <c r="H61" s="182"/>
      <c r="I61" s="183"/>
      <c r="J61" s="152" t="e">
        <f>IF(AND(Q61="",#REF!&gt;0,#REF!&lt;5),K61,0)</f>
        <v>#REF!</v>
      </c>
      <c r="K61" s="153" t="str">
        <f>IF(D61="","ZZZ9",IF(AND(#REF!&gt;0,#REF!&lt;5),D61&amp;#REF!,D61&amp;"9"))</f>
        <v>ZZZ9</v>
      </c>
      <c r="L61" s="154">
        <f t="shared" si="0"/>
        <v>999</v>
      </c>
      <c r="M61" s="174">
        <f t="shared" si="1"/>
        <v>999</v>
      </c>
      <c r="N61" s="165"/>
      <c r="O61" s="184"/>
      <c r="P61" s="157">
        <f t="shared" si="2"/>
        <v>999</v>
      </c>
      <c r="Q61" s="158"/>
    </row>
    <row r="62" spans="1:17" ht="18.899999999999999" customHeight="1" x14ac:dyDescent="0.25">
      <c r="A62" s="144">
        <v>56</v>
      </c>
      <c r="B62" s="176"/>
      <c r="C62" s="176"/>
      <c r="D62" s="151"/>
      <c r="E62" s="148"/>
      <c r="F62" s="173"/>
      <c r="G62" s="173"/>
      <c r="H62" s="182"/>
      <c r="I62" s="183"/>
      <c r="J62" s="152" t="e">
        <f>IF(AND(Q62="",#REF!&gt;0,#REF!&lt;5),K62,0)</f>
        <v>#REF!</v>
      </c>
      <c r="K62" s="153" t="str">
        <f>IF(D62="","ZZZ9",IF(AND(#REF!&gt;0,#REF!&lt;5),D62&amp;#REF!,D62&amp;"9"))</f>
        <v>ZZZ9</v>
      </c>
      <c r="L62" s="154">
        <f t="shared" si="0"/>
        <v>999</v>
      </c>
      <c r="M62" s="174">
        <f t="shared" si="1"/>
        <v>999</v>
      </c>
      <c r="N62" s="165"/>
      <c r="O62" s="184"/>
      <c r="P62" s="157">
        <f t="shared" si="2"/>
        <v>999</v>
      </c>
      <c r="Q62" s="158"/>
    </row>
    <row r="63" spans="1:17" ht="18.899999999999999" customHeight="1" x14ac:dyDescent="0.25">
      <c r="A63" s="144">
        <v>57</v>
      </c>
      <c r="B63" s="176"/>
      <c r="C63" s="176"/>
      <c r="D63" s="151"/>
      <c r="E63" s="148"/>
      <c r="F63" s="173"/>
      <c r="G63" s="173"/>
      <c r="H63" s="182"/>
      <c r="I63" s="183"/>
      <c r="J63" s="152" t="e">
        <f>IF(AND(Q63="",#REF!&gt;0,#REF!&lt;5),K63,0)</f>
        <v>#REF!</v>
      </c>
      <c r="K63" s="153" t="str">
        <f>IF(D63="","ZZZ9",IF(AND(#REF!&gt;0,#REF!&lt;5),D63&amp;#REF!,D63&amp;"9"))</f>
        <v>ZZZ9</v>
      </c>
      <c r="L63" s="154">
        <f t="shared" si="0"/>
        <v>999</v>
      </c>
      <c r="M63" s="174">
        <f t="shared" si="1"/>
        <v>999</v>
      </c>
      <c r="N63" s="165"/>
      <c r="O63" s="184"/>
      <c r="P63" s="157">
        <f t="shared" si="2"/>
        <v>999</v>
      </c>
      <c r="Q63" s="158"/>
    </row>
    <row r="64" spans="1:17" ht="18.899999999999999" customHeight="1" x14ac:dyDescent="0.25">
      <c r="A64" s="144">
        <v>58</v>
      </c>
      <c r="B64" s="176"/>
      <c r="C64" s="176"/>
      <c r="D64" s="151"/>
      <c r="E64" s="148"/>
      <c r="F64" s="173"/>
      <c r="G64" s="173"/>
      <c r="H64" s="182"/>
      <c r="I64" s="183"/>
      <c r="J64" s="152" t="e">
        <f>IF(AND(Q64="",#REF!&gt;0,#REF!&lt;5),K64,0)</f>
        <v>#REF!</v>
      </c>
      <c r="K64" s="153" t="str">
        <f>IF(D64="","ZZZ9",IF(AND(#REF!&gt;0,#REF!&lt;5),D64&amp;#REF!,D64&amp;"9"))</f>
        <v>ZZZ9</v>
      </c>
      <c r="L64" s="154">
        <f t="shared" si="0"/>
        <v>999</v>
      </c>
      <c r="M64" s="174">
        <f t="shared" si="1"/>
        <v>999</v>
      </c>
      <c r="N64" s="165"/>
      <c r="O64" s="184"/>
      <c r="P64" s="157">
        <f t="shared" si="2"/>
        <v>999</v>
      </c>
      <c r="Q64" s="158"/>
    </row>
    <row r="65" spans="1:17" ht="18.899999999999999" customHeight="1" x14ac:dyDescent="0.25">
      <c r="A65" s="144">
        <v>59</v>
      </c>
      <c r="B65" s="176"/>
      <c r="C65" s="176"/>
      <c r="D65" s="151"/>
      <c r="E65" s="148"/>
      <c r="F65" s="173"/>
      <c r="G65" s="173"/>
      <c r="H65" s="182"/>
      <c r="I65" s="183"/>
      <c r="J65" s="152" t="e">
        <f>IF(AND(Q65="",#REF!&gt;0,#REF!&lt;5),K65,0)</f>
        <v>#REF!</v>
      </c>
      <c r="K65" s="153" t="str">
        <f>IF(D65="","ZZZ9",IF(AND(#REF!&gt;0,#REF!&lt;5),D65&amp;#REF!,D65&amp;"9"))</f>
        <v>ZZZ9</v>
      </c>
      <c r="L65" s="154">
        <f t="shared" si="0"/>
        <v>999</v>
      </c>
      <c r="M65" s="174">
        <f t="shared" si="1"/>
        <v>999</v>
      </c>
      <c r="N65" s="165"/>
      <c r="O65" s="184"/>
      <c r="P65" s="157">
        <f t="shared" si="2"/>
        <v>999</v>
      </c>
      <c r="Q65" s="158"/>
    </row>
    <row r="66" spans="1:17" ht="18.899999999999999" customHeight="1" x14ac:dyDescent="0.25">
      <c r="A66" s="144">
        <v>60</v>
      </c>
      <c r="B66" s="176"/>
      <c r="C66" s="176"/>
      <c r="D66" s="151"/>
      <c r="E66" s="148"/>
      <c r="F66" s="173"/>
      <c r="G66" s="173"/>
      <c r="H66" s="182"/>
      <c r="I66" s="183"/>
      <c r="J66" s="152" t="e">
        <f>IF(AND(Q66="",#REF!&gt;0,#REF!&lt;5),K66,0)</f>
        <v>#REF!</v>
      </c>
      <c r="K66" s="153" t="str">
        <f>IF(D66="","ZZZ9",IF(AND(#REF!&gt;0,#REF!&lt;5),D66&amp;#REF!,D66&amp;"9"))</f>
        <v>ZZZ9</v>
      </c>
      <c r="L66" s="154">
        <f t="shared" si="0"/>
        <v>999</v>
      </c>
      <c r="M66" s="174">
        <f t="shared" si="1"/>
        <v>999</v>
      </c>
      <c r="N66" s="165"/>
      <c r="O66" s="184"/>
      <c r="P66" s="157">
        <f t="shared" si="2"/>
        <v>999</v>
      </c>
      <c r="Q66" s="158"/>
    </row>
    <row r="67" spans="1:17" ht="18.899999999999999" customHeight="1" x14ac:dyDescent="0.25">
      <c r="A67" s="144">
        <v>61</v>
      </c>
      <c r="B67" s="176"/>
      <c r="C67" s="176"/>
      <c r="D67" s="151"/>
      <c r="E67" s="148"/>
      <c r="F67" s="173"/>
      <c r="G67" s="173"/>
      <c r="H67" s="182"/>
      <c r="I67" s="183"/>
      <c r="J67" s="152" t="e">
        <f>IF(AND(Q67="",#REF!&gt;0,#REF!&lt;5),K67,0)</f>
        <v>#REF!</v>
      </c>
      <c r="K67" s="153" t="str">
        <f>IF(D67="","ZZZ9",IF(AND(#REF!&gt;0,#REF!&lt;5),D67&amp;#REF!,D67&amp;"9"))</f>
        <v>ZZZ9</v>
      </c>
      <c r="L67" s="154">
        <f t="shared" si="0"/>
        <v>999</v>
      </c>
      <c r="M67" s="174">
        <f t="shared" si="1"/>
        <v>999</v>
      </c>
      <c r="N67" s="165"/>
      <c r="O67" s="184"/>
      <c r="P67" s="157">
        <f t="shared" si="2"/>
        <v>999</v>
      </c>
      <c r="Q67" s="158"/>
    </row>
    <row r="68" spans="1:17" ht="18.899999999999999" customHeight="1" x14ac:dyDescent="0.25">
      <c r="A68" s="144">
        <v>62</v>
      </c>
      <c r="B68" s="176"/>
      <c r="C68" s="176"/>
      <c r="D68" s="151"/>
      <c r="E68" s="148"/>
      <c r="F68" s="173"/>
      <c r="G68" s="173"/>
      <c r="H68" s="182"/>
      <c r="I68" s="183"/>
      <c r="J68" s="152" t="e">
        <f>IF(AND(Q68="",#REF!&gt;0,#REF!&lt;5),K68,0)</f>
        <v>#REF!</v>
      </c>
      <c r="K68" s="153" t="str">
        <f>IF(D68="","ZZZ9",IF(AND(#REF!&gt;0,#REF!&lt;5),D68&amp;#REF!,D68&amp;"9"))</f>
        <v>ZZZ9</v>
      </c>
      <c r="L68" s="154">
        <f t="shared" si="0"/>
        <v>999</v>
      </c>
      <c r="M68" s="174">
        <f t="shared" si="1"/>
        <v>999</v>
      </c>
      <c r="N68" s="165"/>
      <c r="O68" s="184"/>
      <c r="P68" s="157">
        <f t="shared" si="2"/>
        <v>999</v>
      </c>
      <c r="Q68" s="158"/>
    </row>
    <row r="69" spans="1:17" ht="18.899999999999999" customHeight="1" x14ac:dyDescent="0.25">
      <c r="A69" s="144">
        <v>63</v>
      </c>
      <c r="B69" s="176"/>
      <c r="C69" s="176"/>
      <c r="D69" s="151"/>
      <c r="E69" s="148"/>
      <c r="F69" s="173"/>
      <c r="G69" s="173"/>
      <c r="H69" s="182"/>
      <c r="I69" s="183"/>
      <c r="J69" s="152" t="e">
        <f>IF(AND(Q69="",#REF!&gt;0,#REF!&lt;5),K69,0)</f>
        <v>#REF!</v>
      </c>
      <c r="K69" s="153" t="str">
        <f>IF(D69="","ZZZ9",IF(AND(#REF!&gt;0,#REF!&lt;5),D69&amp;#REF!,D69&amp;"9"))</f>
        <v>ZZZ9</v>
      </c>
      <c r="L69" s="154">
        <f t="shared" si="0"/>
        <v>999</v>
      </c>
      <c r="M69" s="174">
        <f t="shared" si="1"/>
        <v>999</v>
      </c>
      <c r="N69" s="165"/>
      <c r="O69" s="184"/>
      <c r="P69" s="157">
        <f t="shared" si="2"/>
        <v>999</v>
      </c>
      <c r="Q69" s="158"/>
    </row>
    <row r="70" spans="1:17" ht="18.899999999999999" customHeight="1" x14ac:dyDescent="0.25">
      <c r="A70" s="144">
        <v>64</v>
      </c>
      <c r="B70" s="176"/>
      <c r="C70" s="176"/>
      <c r="D70" s="151"/>
      <c r="E70" s="148"/>
      <c r="F70" s="173"/>
      <c r="G70" s="173"/>
      <c r="H70" s="182"/>
      <c r="I70" s="183"/>
      <c r="J70" s="152" t="e">
        <f>IF(AND(Q70="",#REF!&gt;0,#REF!&lt;5),K70,0)</f>
        <v>#REF!</v>
      </c>
      <c r="K70" s="153" t="str">
        <f>IF(D70="","ZZZ9",IF(AND(#REF!&gt;0,#REF!&lt;5),D70&amp;#REF!,D70&amp;"9"))</f>
        <v>ZZZ9</v>
      </c>
      <c r="L70" s="154">
        <f t="shared" si="0"/>
        <v>999</v>
      </c>
      <c r="M70" s="174">
        <f t="shared" si="1"/>
        <v>999</v>
      </c>
      <c r="N70" s="165"/>
      <c r="O70" s="184"/>
      <c r="P70" s="157">
        <f t="shared" si="2"/>
        <v>999</v>
      </c>
      <c r="Q70" s="158"/>
    </row>
    <row r="71" spans="1:17" ht="18.899999999999999" customHeight="1" x14ac:dyDescent="0.25">
      <c r="A71" s="144">
        <v>65</v>
      </c>
      <c r="B71" s="176"/>
      <c r="C71" s="176"/>
      <c r="D71" s="151"/>
      <c r="E71" s="148"/>
      <c r="F71" s="173"/>
      <c r="G71" s="173"/>
      <c r="H71" s="182"/>
      <c r="I71" s="183"/>
      <c r="J71" s="152" t="e">
        <f>IF(AND(Q71="",#REF!&gt;0,#REF!&lt;5),K71,0)</f>
        <v>#REF!</v>
      </c>
      <c r="K71" s="153" t="str">
        <f>IF(D71="","ZZZ9",IF(AND(#REF!&gt;0,#REF!&lt;5),D71&amp;#REF!,D71&amp;"9"))</f>
        <v>ZZZ9</v>
      </c>
      <c r="L71" s="154">
        <f t="shared" si="0"/>
        <v>999</v>
      </c>
      <c r="M71" s="174">
        <f t="shared" si="1"/>
        <v>999</v>
      </c>
      <c r="N71" s="165"/>
      <c r="O71" s="184"/>
      <c r="P71" s="157">
        <f t="shared" si="2"/>
        <v>999</v>
      </c>
      <c r="Q71" s="158"/>
    </row>
    <row r="72" spans="1:17" ht="18.899999999999999" customHeight="1" x14ac:dyDescent="0.25">
      <c r="A72" s="144">
        <v>66</v>
      </c>
      <c r="B72" s="176"/>
      <c r="C72" s="176"/>
      <c r="D72" s="151"/>
      <c r="E72" s="148"/>
      <c r="F72" s="173"/>
      <c r="G72" s="173"/>
      <c r="H72" s="182"/>
      <c r="I72" s="183"/>
      <c r="J72" s="152" t="e">
        <f>IF(AND(Q72="",#REF!&gt;0,#REF!&lt;5),K72,0)</f>
        <v>#REF!</v>
      </c>
      <c r="K72" s="153" t="str">
        <f>IF(D72="","ZZZ9",IF(AND(#REF!&gt;0,#REF!&lt;5),D72&amp;#REF!,D72&amp;"9"))</f>
        <v>ZZZ9</v>
      </c>
      <c r="L72" s="154">
        <f t="shared" si="0"/>
        <v>999</v>
      </c>
      <c r="M72" s="174">
        <f t="shared" si="1"/>
        <v>999</v>
      </c>
      <c r="N72" s="165"/>
      <c r="O72" s="184"/>
      <c r="P72" s="157">
        <f t="shared" si="2"/>
        <v>999</v>
      </c>
      <c r="Q72" s="158"/>
    </row>
    <row r="73" spans="1:17" ht="18.899999999999999" customHeight="1" x14ac:dyDescent="0.25">
      <c r="A73" s="144">
        <v>67</v>
      </c>
      <c r="B73" s="176"/>
      <c r="C73" s="176"/>
      <c r="D73" s="151"/>
      <c r="E73" s="148"/>
      <c r="F73" s="173"/>
      <c r="G73" s="173"/>
      <c r="H73" s="182"/>
      <c r="I73" s="183"/>
      <c r="J73" s="152" t="e">
        <f>IF(AND(Q73="",#REF!&gt;0,#REF!&lt;5),K73,0)</f>
        <v>#REF!</v>
      </c>
      <c r="K73" s="153" t="str">
        <f>IF(D73="","ZZZ9",IF(AND(#REF!&gt;0,#REF!&lt;5),D73&amp;#REF!,D73&amp;"9"))</f>
        <v>ZZZ9</v>
      </c>
      <c r="L73" s="154">
        <f t="shared" si="0"/>
        <v>999</v>
      </c>
      <c r="M73" s="174">
        <f t="shared" si="1"/>
        <v>999</v>
      </c>
      <c r="N73" s="165"/>
      <c r="O73" s="184"/>
      <c r="P73" s="157">
        <f t="shared" si="2"/>
        <v>999</v>
      </c>
      <c r="Q73" s="158"/>
    </row>
    <row r="74" spans="1:17" ht="18.899999999999999" customHeight="1" x14ac:dyDescent="0.25">
      <c r="A74" s="144">
        <v>68</v>
      </c>
      <c r="B74" s="176"/>
      <c r="C74" s="176"/>
      <c r="D74" s="151"/>
      <c r="E74" s="148"/>
      <c r="F74" s="173"/>
      <c r="G74" s="173"/>
      <c r="H74" s="182"/>
      <c r="I74" s="183"/>
      <c r="J74" s="152" t="e">
        <f>IF(AND(Q74="",#REF!&gt;0,#REF!&lt;5),K74,0)</f>
        <v>#REF!</v>
      </c>
      <c r="K74" s="153" t="str">
        <f>IF(D74="","ZZZ9",IF(AND(#REF!&gt;0,#REF!&lt;5),D74&amp;#REF!,D74&amp;"9"))</f>
        <v>ZZZ9</v>
      </c>
      <c r="L74" s="154">
        <f t="shared" si="0"/>
        <v>999</v>
      </c>
      <c r="M74" s="174">
        <f t="shared" si="1"/>
        <v>999</v>
      </c>
      <c r="N74" s="165"/>
      <c r="O74" s="184"/>
      <c r="P74" s="157">
        <f t="shared" si="2"/>
        <v>999</v>
      </c>
      <c r="Q74" s="158"/>
    </row>
    <row r="75" spans="1:17" ht="18.899999999999999" customHeight="1" x14ac:dyDescent="0.25">
      <c r="A75" s="144">
        <v>69</v>
      </c>
      <c r="B75" s="176"/>
      <c r="C75" s="176"/>
      <c r="D75" s="151"/>
      <c r="E75" s="148"/>
      <c r="F75" s="173"/>
      <c r="G75" s="173"/>
      <c r="H75" s="182"/>
      <c r="I75" s="183"/>
      <c r="J75" s="152" t="e">
        <f>IF(AND(Q75="",#REF!&gt;0,#REF!&lt;5),K75,0)</f>
        <v>#REF!</v>
      </c>
      <c r="K75" s="153" t="str">
        <f>IF(D75="","ZZZ9",IF(AND(#REF!&gt;0,#REF!&lt;5),D75&amp;#REF!,D75&amp;"9"))</f>
        <v>ZZZ9</v>
      </c>
      <c r="L75" s="154">
        <f t="shared" si="0"/>
        <v>999</v>
      </c>
      <c r="M75" s="174">
        <f t="shared" si="1"/>
        <v>999</v>
      </c>
      <c r="N75" s="165"/>
      <c r="O75" s="184"/>
      <c r="P75" s="157">
        <f t="shared" si="2"/>
        <v>999</v>
      </c>
      <c r="Q75" s="158"/>
    </row>
    <row r="76" spans="1:17" ht="18.899999999999999" customHeight="1" x14ac:dyDescent="0.25">
      <c r="A76" s="144">
        <v>70</v>
      </c>
      <c r="B76" s="176"/>
      <c r="C76" s="176"/>
      <c r="D76" s="151"/>
      <c r="E76" s="148"/>
      <c r="F76" s="173"/>
      <c r="G76" s="173"/>
      <c r="H76" s="182"/>
      <c r="I76" s="183"/>
      <c r="J76" s="152" t="e">
        <f>IF(AND(Q76="",#REF!&gt;0,#REF!&lt;5),K76,0)</f>
        <v>#REF!</v>
      </c>
      <c r="K76" s="153" t="str">
        <f>IF(D76="","ZZZ9",IF(AND(#REF!&gt;0,#REF!&lt;5),D76&amp;#REF!,D76&amp;"9"))</f>
        <v>ZZZ9</v>
      </c>
      <c r="L76" s="154">
        <f t="shared" si="0"/>
        <v>999</v>
      </c>
      <c r="M76" s="174">
        <f t="shared" si="1"/>
        <v>999</v>
      </c>
      <c r="N76" s="165"/>
      <c r="O76" s="184"/>
      <c r="P76" s="157">
        <f t="shared" si="2"/>
        <v>999</v>
      </c>
      <c r="Q76" s="158"/>
    </row>
    <row r="77" spans="1:17" ht="18.899999999999999" customHeight="1" x14ac:dyDescent="0.25">
      <c r="A77" s="144">
        <v>71</v>
      </c>
      <c r="B77" s="176"/>
      <c r="C77" s="176"/>
      <c r="D77" s="151"/>
      <c r="E77" s="148"/>
      <c r="F77" s="173"/>
      <c r="G77" s="173"/>
      <c r="H77" s="182"/>
      <c r="I77" s="183"/>
      <c r="J77" s="152" t="e">
        <f>IF(AND(Q77="",#REF!&gt;0,#REF!&lt;5),K77,0)</f>
        <v>#REF!</v>
      </c>
      <c r="K77" s="153" t="str">
        <f>IF(D77="","ZZZ9",IF(AND(#REF!&gt;0,#REF!&lt;5),D77&amp;#REF!,D77&amp;"9"))</f>
        <v>ZZZ9</v>
      </c>
      <c r="L77" s="154">
        <f t="shared" si="0"/>
        <v>999</v>
      </c>
      <c r="M77" s="174">
        <f t="shared" si="1"/>
        <v>999</v>
      </c>
      <c r="N77" s="165"/>
      <c r="O77" s="184"/>
      <c r="P77" s="157">
        <f t="shared" si="2"/>
        <v>999</v>
      </c>
      <c r="Q77" s="158"/>
    </row>
    <row r="78" spans="1:17" ht="18.899999999999999" customHeight="1" x14ac:dyDescent="0.25">
      <c r="A78" s="144">
        <v>72</v>
      </c>
      <c r="B78" s="176"/>
      <c r="C78" s="176"/>
      <c r="D78" s="151"/>
      <c r="E78" s="148"/>
      <c r="F78" s="173"/>
      <c r="G78" s="173"/>
      <c r="H78" s="182"/>
      <c r="I78" s="183"/>
      <c r="J78" s="152" t="e">
        <f>IF(AND(Q78="",#REF!&gt;0,#REF!&lt;5),K78,0)</f>
        <v>#REF!</v>
      </c>
      <c r="K78" s="153" t="str">
        <f>IF(D78="","ZZZ9",IF(AND(#REF!&gt;0,#REF!&lt;5),D78&amp;#REF!,D78&amp;"9"))</f>
        <v>ZZZ9</v>
      </c>
      <c r="L78" s="154">
        <f t="shared" si="0"/>
        <v>999</v>
      </c>
      <c r="M78" s="174">
        <f t="shared" si="1"/>
        <v>999</v>
      </c>
      <c r="N78" s="165"/>
      <c r="O78" s="184"/>
      <c r="P78" s="157">
        <f t="shared" si="2"/>
        <v>999</v>
      </c>
      <c r="Q78" s="158"/>
    </row>
    <row r="79" spans="1:17" ht="18.899999999999999" customHeight="1" x14ac:dyDescent="0.25">
      <c r="A79" s="144">
        <v>73</v>
      </c>
      <c r="B79" s="176"/>
      <c r="C79" s="176"/>
      <c r="D79" s="151"/>
      <c r="E79" s="148"/>
      <c r="F79" s="173"/>
      <c r="G79" s="173"/>
      <c r="H79" s="182"/>
      <c r="I79" s="183"/>
      <c r="J79" s="152" t="e">
        <f>IF(AND(Q79="",#REF!&gt;0,#REF!&lt;5),K79,0)</f>
        <v>#REF!</v>
      </c>
      <c r="K79" s="153" t="str">
        <f>IF(D79="","ZZZ9",IF(AND(#REF!&gt;0,#REF!&lt;5),D79&amp;#REF!,D79&amp;"9"))</f>
        <v>ZZZ9</v>
      </c>
      <c r="L79" s="154">
        <f t="shared" si="0"/>
        <v>999</v>
      </c>
      <c r="M79" s="174">
        <f t="shared" si="1"/>
        <v>999</v>
      </c>
      <c r="N79" s="165"/>
      <c r="O79" s="184"/>
      <c r="P79" s="157">
        <f t="shared" si="2"/>
        <v>999</v>
      </c>
      <c r="Q79" s="158"/>
    </row>
    <row r="80" spans="1:17" ht="18.899999999999999" customHeight="1" x14ac:dyDescent="0.25">
      <c r="A80" s="144">
        <v>74</v>
      </c>
      <c r="B80" s="176"/>
      <c r="C80" s="176"/>
      <c r="D80" s="151"/>
      <c r="E80" s="148"/>
      <c r="F80" s="173"/>
      <c r="G80" s="173"/>
      <c r="H80" s="182"/>
      <c r="I80" s="183"/>
      <c r="J80" s="152" t="e">
        <f>IF(AND(Q80="",#REF!&gt;0,#REF!&lt;5),K80,0)</f>
        <v>#REF!</v>
      </c>
      <c r="K80" s="153" t="str">
        <f>IF(D80="","ZZZ9",IF(AND(#REF!&gt;0,#REF!&lt;5),D80&amp;#REF!,D80&amp;"9"))</f>
        <v>ZZZ9</v>
      </c>
      <c r="L80" s="154">
        <f t="shared" si="0"/>
        <v>999</v>
      </c>
      <c r="M80" s="174">
        <f t="shared" si="1"/>
        <v>999</v>
      </c>
      <c r="N80" s="165"/>
      <c r="O80" s="184"/>
      <c r="P80" s="157">
        <f t="shared" si="2"/>
        <v>999</v>
      </c>
      <c r="Q80" s="158"/>
    </row>
    <row r="81" spans="1:17" ht="18.899999999999999" customHeight="1" x14ac:dyDescent="0.25">
      <c r="A81" s="144">
        <v>75</v>
      </c>
      <c r="B81" s="176"/>
      <c r="C81" s="176"/>
      <c r="D81" s="151"/>
      <c r="E81" s="148"/>
      <c r="F81" s="173"/>
      <c r="G81" s="173"/>
      <c r="H81" s="182"/>
      <c r="I81" s="183"/>
      <c r="J81" s="152" t="e">
        <f>IF(AND(Q81="",#REF!&gt;0,#REF!&lt;5),K81,0)</f>
        <v>#REF!</v>
      </c>
      <c r="K81" s="153" t="str">
        <f>IF(D81="","ZZZ9",IF(AND(#REF!&gt;0,#REF!&lt;5),D81&amp;#REF!,D81&amp;"9"))</f>
        <v>ZZZ9</v>
      </c>
      <c r="L81" s="154">
        <f t="shared" si="0"/>
        <v>999</v>
      </c>
      <c r="M81" s="174">
        <f t="shared" si="1"/>
        <v>999</v>
      </c>
      <c r="N81" s="165"/>
      <c r="O81" s="184"/>
      <c r="P81" s="157">
        <f t="shared" si="2"/>
        <v>999</v>
      </c>
      <c r="Q81" s="158"/>
    </row>
    <row r="82" spans="1:17" ht="18.899999999999999" customHeight="1" x14ac:dyDescent="0.25">
      <c r="A82" s="144">
        <v>76</v>
      </c>
      <c r="B82" s="176"/>
      <c r="C82" s="176"/>
      <c r="D82" s="151"/>
      <c r="E82" s="148"/>
      <c r="F82" s="173"/>
      <c r="G82" s="173"/>
      <c r="H82" s="182"/>
      <c r="I82" s="183"/>
      <c r="J82" s="152" t="e">
        <f>IF(AND(Q82="",#REF!&gt;0,#REF!&lt;5),K82,0)</f>
        <v>#REF!</v>
      </c>
      <c r="K82" s="153" t="str">
        <f>IF(D82="","ZZZ9",IF(AND(#REF!&gt;0,#REF!&lt;5),D82&amp;#REF!,D82&amp;"9"))</f>
        <v>ZZZ9</v>
      </c>
      <c r="L82" s="154">
        <f t="shared" si="0"/>
        <v>999</v>
      </c>
      <c r="M82" s="174">
        <f t="shared" si="1"/>
        <v>999</v>
      </c>
      <c r="N82" s="165"/>
      <c r="O82" s="184"/>
      <c r="P82" s="157">
        <f t="shared" si="2"/>
        <v>999</v>
      </c>
      <c r="Q82" s="158"/>
    </row>
    <row r="83" spans="1:17" ht="18.899999999999999" customHeight="1" x14ac:dyDescent="0.25">
      <c r="A83" s="144">
        <v>77</v>
      </c>
      <c r="B83" s="176"/>
      <c r="C83" s="176"/>
      <c r="D83" s="151"/>
      <c r="E83" s="148"/>
      <c r="F83" s="173"/>
      <c r="G83" s="173"/>
      <c r="H83" s="182"/>
      <c r="I83" s="183"/>
      <c r="J83" s="152" t="e">
        <f>IF(AND(Q83="",#REF!&gt;0,#REF!&lt;5),K83,0)</f>
        <v>#REF!</v>
      </c>
      <c r="K83" s="153" t="str">
        <f>IF(D83="","ZZZ9",IF(AND(#REF!&gt;0,#REF!&lt;5),D83&amp;#REF!,D83&amp;"9"))</f>
        <v>ZZZ9</v>
      </c>
      <c r="L83" s="154">
        <f t="shared" si="0"/>
        <v>999</v>
      </c>
      <c r="M83" s="174">
        <f t="shared" si="1"/>
        <v>999</v>
      </c>
      <c r="N83" s="165"/>
      <c r="O83" s="184"/>
      <c r="P83" s="157">
        <f t="shared" si="2"/>
        <v>999</v>
      </c>
      <c r="Q83" s="158"/>
    </row>
    <row r="84" spans="1:17" ht="18.899999999999999" customHeight="1" x14ac:dyDescent="0.25">
      <c r="A84" s="144">
        <v>78</v>
      </c>
      <c r="B84" s="176"/>
      <c r="C84" s="176"/>
      <c r="D84" s="151"/>
      <c r="E84" s="148"/>
      <c r="F84" s="173"/>
      <c r="G84" s="173"/>
      <c r="H84" s="182"/>
      <c r="I84" s="183"/>
      <c r="J84" s="152" t="e">
        <f>IF(AND(Q84="",#REF!&gt;0,#REF!&lt;5),K84,0)</f>
        <v>#REF!</v>
      </c>
      <c r="K84" s="153" t="str">
        <f>IF(D84="","ZZZ9",IF(AND(#REF!&gt;0,#REF!&lt;5),D84&amp;#REF!,D84&amp;"9"))</f>
        <v>ZZZ9</v>
      </c>
      <c r="L84" s="154">
        <f t="shared" si="0"/>
        <v>999</v>
      </c>
      <c r="M84" s="174">
        <f t="shared" si="1"/>
        <v>999</v>
      </c>
      <c r="N84" s="165"/>
      <c r="O84" s="184"/>
      <c r="P84" s="157">
        <f t="shared" si="2"/>
        <v>999</v>
      </c>
      <c r="Q84" s="158"/>
    </row>
    <row r="85" spans="1:17" ht="18.899999999999999" customHeight="1" x14ac:dyDescent="0.25">
      <c r="A85" s="144">
        <v>79</v>
      </c>
      <c r="B85" s="176"/>
      <c r="C85" s="176"/>
      <c r="D85" s="151"/>
      <c r="E85" s="148"/>
      <c r="F85" s="173"/>
      <c r="G85" s="173"/>
      <c r="H85" s="182"/>
      <c r="I85" s="183"/>
      <c r="J85" s="152" t="e">
        <f>IF(AND(Q85="",#REF!&gt;0,#REF!&lt;5),K85,0)</f>
        <v>#REF!</v>
      </c>
      <c r="K85" s="153" t="str">
        <f>IF(D85="","ZZZ9",IF(AND(#REF!&gt;0,#REF!&lt;5),D85&amp;#REF!,D85&amp;"9"))</f>
        <v>ZZZ9</v>
      </c>
      <c r="L85" s="154">
        <f t="shared" si="0"/>
        <v>999</v>
      </c>
      <c r="M85" s="174">
        <f t="shared" si="1"/>
        <v>999</v>
      </c>
      <c r="N85" s="165"/>
      <c r="O85" s="184"/>
      <c r="P85" s="157">
        <f t="shared" si="2"/>
        <v>999</v>
      </c>
      <c r="Q85" s="158"/>
    </row>
    <row r="86" spans="1:17" ht="18.899999999999999" customHeight="1" x14ac:dyDescent="0.25">
      <c r="A86" s="144">
        <v>80</v>
      </c>
      <c r="B86" s="176"/>
      <c r="C86" s="176"/>
      <c r="D86" s="151"/>
      <c r="E86" s="148"/>
      <c r="F86" s="173"/>
      <c r="G86" s="173"/>
      <c r="H86" s="182"/>
      <c r="I86" s="183"/>
      <c r="J86" s="152" t="e">
        <f>IF(AND(Q86="",#REF!&gt;0,#REF!&lt;5),K86,0)</f>
        <v>#REF!</v>
      </c>
      <c r="K86" s="153" t="str">
        <f>IF(D86="","ZZZ9",IF(AND(#REF!&gt;0,#REF!&lt;5),D86&amp;#REF!,D86&amp;"9"))</f>
        <v>ZZZ9</v>
      </c>
      <c r="L86" s="154">
        <f t="shared" si="0"/>
        <v>999</v>
      </c>
      <c r="M86" s="174">
        <f t="shared" si="1"/>
        <v>999</v>
      </c>
      <c r="N86" s="165"/>
      <c r="O86" s="184"/>
      <c r="P86" s="157">
        <f t="shared" si="2"/>
        <v>999</v>
      </c>
      <c r="Q86" s="158"/>
    </row>
    <row r="87" spans="1:17" ht="18.899999999999999" customHeight="1" x14ac:dyDescent="0.25">
      <c r="A87" s="144">
        <v>81</v>
      </c>
      <c r="B87" s="176"/>
      <c r="C87" s="176"/>
      <c r="D87" s="151"/>
      <c r="E87" s="148"/>
      <c r="F87" s="173"/>
      <c r="G87" s="173"/>
      <c r="H87" s="182"/>
      <c r="I87" s="183"/>
      <c r="J87" s="152" t="e">
        <f>IF(AND(Q87="",#REF!&gt;0,#REF!&lt;5),K87,0)</f>
        <v>#REF!</v>
      </c>
      <c r="K87" s="153" t="str">
        <f>IF(D87="","ZZZ9",IF(AND(#REF!&gt;0,#REF!&lt;5),D87&amp;#REF!,D87&amp;"9"))</f>
        <v>ZZZ9</v>
      </c>
      <c r="L87" s="154">
        <f t="shared" si="0"/>
        <v>999</v>
      </c>
      <c r="M87" s="174">
        <f t="shared" si="1"/>
        <v>999</v>
      </c>
      <c r="N87" s="165"/>
      <c r="O87" s="184"/>
      <c r="P87" s="157">
        <f t="shared" si="2"/>
        <v>999</v>
      </c>
      <c r="Q87" s="158"/>
    </row>
    <row r="88" spans="1:17" ht="18.899999999999999" customHeight="1" x14ac:dyDescent="0.25">
      <c r="A88" s="144">
        <v>82</v>
      </c>
      <c r="B88" s="176"/>
      <c r="C88" s="176"/>
      <c r="D88" s="151"/>
      <c r="E88" s="148"/>
      <c r="F88" s="173"/>
      <c r="G88" s="173"/>
      <c r="H88" s="182"/>
      <c r="I88" s="183"/>
      <c r="J88" s="152" t="e">
        <f>IF(AND(Q88="",#REF!&gt;0,#REF!&lt;5),K88,0)</f>
        <v>#REF!</v>
      </c>
      <c r="K88" s="153" t="str">
        <f>IF(D88="","ZZZ9",IF(AND(#REF!&gt;0,#REF!&lt;5),D88&amp;#REF!,D88&amp;"9"))</f>
        <v>ZZZ9</v>
      </c>
      <c r="L88" s="154">
        <f t="shared" si="0"/>
        <v>999</v>
      </c>
      <c r="M88" s="174">
        <f t="shared" si="1"/>
        <v>999</v>
      </c>
      <c r="N88" s="165"/>
      <c r="O88" s="184"/>
      <c r="P88" s="157">
        <f t="shared" si="2"/>
        <v>999</v>
      </c>
      <c r="Q88" s="158"/>
    </row>
    <row r="89" spans="1:17" ht="18.899999999999999" customHeight="1" x14ac:dyDescent="0.25">
      <c r="A89" s="144">
        <v>83</v>
      </c>
      <c r="B89" s="176"/>
      <c r="C89" s="176"/>
      <c r="D89" s="151"/>
      <c r="E89" s="148"/>
      <c r="F89" s="173"/>
      <c r="G89" s="173"/>
      <c r="H89" s="182"/>
      <c r="I89" s="183"/>
      <c r="J89" s="152" t="e">
        <f>IF(AND(Q89="",#REF!&gt;0,#REF!&lt;5),K89,0)</f>
        <v>#REF!</v>
      </c>
      <c r="K89" s="153" t="str">
        <f>IF(D89="","ZZZ9",IF(AND(#REF!&gt;0,#REF!&lt;5),D89&amp;#REF!,D89&amp;"9"))</f>
        <v>ZZZ9</v>
      </c>
      <c r="L89" s="154">
        <f t="shared" si="0"/>
        <v>999</v>
      </c>
      <c r="M89" s="174">
        <f t="shared" si="1"/>
        <v>999</v>
      </c>
      <c r="N89" s="165"/>
      <c r="O89" s="184"/>
      <c r="P89" s="157">
        <f t="shared" si="2"/>
        <v>999</v>
      </c>
      <c r="Q89" s="158"/>
    </row>
    <row r="90" spans="1:17" ht="18.899999999999999" customHeight="1" x14ac:dyDescent="0.25">
      <c r="A90" s="144">
        <v>84</v>
      </c>
      <c r="B90" s="176"/>
      <c r="C90" s="176"/>
      <c r="D90" s="151"/>
      <c r="E90" s="148"/>
      <c r="F90" s="173"/>
      <c r="G90" s="173"/>
      <c r="H90" s="182"/>
      <c r="I90" s="183"/>
      <c r="J90" s="152" t="e">
        <f>IF(AND(Q90="",#REF!&gt;0,#REF!&lt;5),K90,0)</f>
        <v>#REF!</v>
      </c>
      <c r="K90" s="153" t="str">
        <f>IF(D90="","ZZZ9",IF(AND(#REF!&gt;0,#REF!&lt;5),D90&amp;#REF!,D90&amp;"9"))</f>
        <v>ZZZ9</v>
      </c>
      <c r="L90" s="154">
        <f t="shared" si="0"/>
        <v>999</v>
      </c>
      <c r="M90" s="174">
        <f t="shared" si="1"/>
        <v>999</v>
      </c>
      <c r="N90" s="165"/>
      <c r="O90" s="184"/>
      <c r="P90" s="157">
        <f t="shared" si="2"/>
        <v>999</v>
      </c>
      <c r="Q90" s="158"/>
    </row>
    <row r="91" spans="1:17" ht="18.899999999999999" customHeight="1" x14ac:dyDescent="0.25">
      <c r="A91" s="144">
        <v>85</v>
      </c>
      <c r="B91" s="176"/>
      <c r="C91" s="176"/>
      <c r="D91" s="151"/>
      <c r="E91" s="148"/>
      <c r="F91" s="173"/>
      <c r="G91" s="173"/>
      <c r="H91" s="182"/>
      <c r="I91" s="183"/>
      <c r="J91" s="152" t="e">
        <f>IF(AND(Q91="",#REF!&gt;0,#REF!&lt;5),K91,0)</f>
        <v>#REF!</v>
      </c>
      <c r="K91" s="153" t="str">
        <f>IF(D91="","ZZZ9",IF(AND(#REF!&gt;0,#REF!&lt;5),D91&amp;#REF!,D91&amp;"9"))</f>
        <v>ZZZ9</v>
      </c>
      <c r="L91" s="154">
        <f t="shared" si="0"/>
        <v>999</v>
      </c>
      <c r="M91" s="174">
        <f t="shared" si="1"/>
        <v>999</v>
      </c>
      <c r="N91" s="165"/>
      <c r="O91" s="184"/>
      <c r="P91" s="157">
        <f t="shared" si="2"/>
        <v>999</v>
      </c>
      <c r="Q91" s="158"/>
    </row>
    <row r="92" spans="1:17" ht="18.899999999999999" customHeight="1" x14ac:dyDescent="0.25">
      <c r="A92" s="144">
        <v>86</v>
      </c>
      <c r="B92" s="176"/>
      <c r="C92" s="176"/>
      <c r="D92" s="151"/>
      <c r="E92" s="148"/>
      <c r="F92" s="173"/>
      <c r="G92" s="173"/>
      <c r="H92" s="182"/>
      <c r="I92" s="183"/>
      <c r="J92" s="152" t="e">
        <f>IF(AND(Q92="",#REF!&gt;0,#REF!&lt;5),K92,0)</f>
        <v>#REF!</v>
      </c>
      <c r="K92" s="153" t="str">
        <f>IF(D92="","ZZZ9",IF(AND(#REF!&gt;0,#REF!&lt;5),D92&amp;#REF!,D92&amp;"9"))</f>
        <v>ZZZ9</v>
      </c>
      <c r="L92" s="154">
        <f t="shared" si="0"/>
        <v>999</v>
      </c>
      <c r="M92" s="174">
        <f t="shared" si="1"/>
        <v>999</v>
      </c>
      <c r="N92" s="165"/>
      <c r="O92" s="184"/>
      <c r="P92" s="157">
        <f t="shared" si="2"/>
        <v>999</v>
      </c>
      <c r="Q92" s="158"/>
    </row>
    <row r="93" spans="1:17" ht="18.899999999999999" customHeight="1" x14ac:dyDescent="0.25">
      <c r="A93" s="144">
        <v>87</v>
      </c>
      <c r="B93" s="176"/>
      <c r="C93" s="176"/>
      <c r="D93" s="151"/>
      <c r="E93" s="148"/>
      <c r="F93" s="173"/>
      <c r="G93" s="173"/>
      <c r="H93" s="182"/>
      <c r="I93" s="183"/>
      <c r="J93" s="152" t="e">
        <f>IF(AND(Q93="",#REF!&gt;0,#REF!&lt;5),K93,0)</f>
        <v>#REF!</v>
      </c>
      <c r="K93" s="153" t="str">
        <f>IF(D93="","ZZZ9",IF(AND(#REF!&gt;0,#REF!&lt;5),D93&amp;#REF!,D93&amp;"9"))</f>
        <v>ZZZ9</v>
      </c>
      <c r="L93" s="154">
        <f t="shared" si="0"/>
        <v>999</v>
      </c>
      <c r="M93" s="174">
        <f t="shared" si="1"/>
        <v>999</v>
      </c>
      <c r="N93" s="165"/>
      <c r="O93" s="184"/>
      <c r="P93" s="157">
        <f t="shared" si="2"/>
        <v>999</v>
      </c>
      <c r="Q93" s="158"/>
    </row>
    <row r="94" spans="1:17" ht="18.899999999999999" customHeight="1" x14ac:dyDescent="0.25">
      <c r="A94" s="144">
        <v>88</v>
      </c>
      <c r="B94" s="176"/>
      <c r="C94" s="176"/>
      <c r="D94" s="151"/>
      <c r="E94" s="148"/>
      <c r="F94" s="173"/>
      <c r="G94" s="173"/>
      <c r="H94" s="182"/>
      <c r="I94" s="183"/>
      <c r="J94" s="152" t="e">
        <f>IF(AND(Q94="",#REF!&gt;0,#REF!&lt;5),K94,0)</f>
        <v>#REF!</v>
      </c>
      <c r="K94" s="153" t="str">
        <f>IF(D94="","ZZZ9",IF(AND(#REF!&gt;0,#REF!&lt;5),D94&amp;#REF!,D94&amp;"9"))</f>
        <v>ZZZ9</v>
      </c>
      <c r="L94" s="154">
        <f t="shared" si="0"/>
        <v>999</v>
      </c>
      <c r="M94" s="174">
        <f t="shared" si="1"/>
        <v>999</v>
      </c>
      <c r="N94" s="165"/>
      <c r="O94" s="184"/>
      <c r="P94" s="157">
        <f t="shared" si="2"/>
        <v>999</v>
      </c>
      <c r="Q94" s="158"/>
    </row>
    <row r="95" spans="1:17" ht="18.899999999999999" customHeight="1" x14ac:dyDescent="0.25">
      <c r="A95" s="144">
        <v>89</v>
      </c>
      <c r="B95" s="176"/>
      <c r="C95" s="176"/>
      <c r="D95" s="151"/>
      <c r="E95" s="148"/>
      <c r="F95" s="173"/>
      <c r="G95" s="173"/>
      <c r="H95" s="182"/>
      <c r="I95" s="183"/>
      <c r="J95" s="152" t="e">
        <f>IF(AND(Q95="",#REF!&gt;0,#REF!&lt;5),K95,0)</f>
        <v>#REF!</v>
      </c>
      <c r="K95" s="153" t="str">
        <f>IF(D95="","ZZZ9",IF(AND(#REF!&gt;0,#REF!&lt;5),D95&amp;#REF!,D95&amp;"9"))</f>
        <v>ZZZ9</v>
      </c>
      <c r="L95" s="154">
        <f t="shared" si="0"/>
        <v>999</v>
      </c>
      <c r="M95" s="174">
        <f t="shared" si="1"/>
        <v>999</v>
      </c>
      <c r="N95" s="165"/>
      <c r="O95" s="184"/>
      <c r="P95" s="157">
        <f t="shared" si="2"/>
        <v>999</v>
      </c>
      <c r="Q95" s="158"/>
    </row>
    <row r="96" spans="1:17" ht="18.899999999999999" customHeight="1" x14ac:dyDescent="0.25">
      <c r="A96" s="144">
        <v>90</v>
      </c>
      <c r="B96" s="176"/>
      <c r="C96" s="176"/>
      <c r="D96" s="151"/>
      <c r="E96" s="148"/>
      <c r="F96" s="173"/>
      <c r="G96" s="173"/>
      <c r="H96" s="182"/>
      <c r="I96" s="183"/>
      <c r="J96" s="152" t="e">
        <f>IF(AND(Q96="",#REF!&gt;0,#REF!&lt;5),K96,0)</f>
        <v>#REF!</v>
      </c>
      <c r="K96" s="153" t="str">
        <f>IF(D96="","ZZZ9",IF(AND(#REF!&gt;0,#REF!&lt;5),D96&amp;#REF!,D96&amp;"9"))</f>
        <v>ZZZ9</v>
      </c>
      <c r="L96" s="154">
        <f t="shared" si="0"/>
        <v>999</v>
      </c>
      <c r="M96" s="174">
        <f t="shared" si="1"/>
        <v>999</v>
      </c>
      <c r="N96" s="165"/>
      <c r="O96" s="184"/>
      <c r="P96" s="157">
        <f t="shared" si="2"/>
        <v>999</v>
      </c>
      <c r="Q96" s="158"/>
    </row>
    <row r="97" spans="1:17" ht="18.899999999999999" customHeight="1" x14ac:dyDescent="0.25">
      <c r="A97" s="144">
        <v>91</v>
      </c>
      <c r="B97" s="176"/>
      <c r="C97" s="176"/>
      <c r="D97" s="151"/>
      <c r="E97" s="148"/>
      <c r="F97" s="173"/>
      <c r="G97" s="173"/>
      <c r="H97" s="182"/>
      <c r="I97" s="183"/>
      <c r="J97" s="152" t="e">
        <f>IF(AND(Q97="",#REF!&gt;0,#REF!&lt;5),K97,0)</f>
        <v>#REF!</v>
      </c>
      <c r="K97" s="153" t="str">
        <f>IF(D97="","ZZZ9",IF(AND(#REF!&gt;0,#REF!&lt;5),D97&amp;#REF!,D97&amp;"9"))</f>
        <v>ZZZ9</v>
      </c>
      <c r="L97" s="154">
        <f t="shared" si="0"/>
        <v>999</v>
      </c>
      <c r="M97" s="174">
        <f t="shared" si="1"/>
        <v>999</v>
      </c>
      <c r="N97" s="165"/>
      <c r="O97" s="184"/>
      <c r="P97" s="157">
        <f t="shared" si="2"/>
        <v>999</v>
      </c>
      <c r="Q97" s="158"/>
    </row>
    <row r="98" spans="1:17" ht="18.899999999999999" customHeight="1" x14ac:dyDescent="0.25">
      <c r="A98" s="144">
        <v>92</v>
      </c>
      <c r="B98" s="176"/>
      <c r="C98" s="176"/>
      <c r="D98" s="151"/>
      <c r="E98" s="148"/>
      <c r="F98" s="173"/>
      <c r="G98" s="173"/>
      <c r="H98" s="182"/>
      <c r="I98" s="183"/>
      <c r="J98" s="152" t="e">
        <f>IF(AND(Q98="",#REF!&gt;0,#REF!&lt;5),K98,0)</f>
        <v>#REF!</v>
      </c>
      <c r="K98" s="153" t="str">
        <f>IF(D98="","ZZZ9",IF(AND(#REF!&gt;0,#REF!&lt;5),D98&amp;#REF!,D98&amp;"9"))</f>
        <v>ZZZ9</v>
      </c>
      <c r="L98" s="154">
        <f t="shared" si="0"/>
        <v>999</v>
      </c>
      <c r="M98" s="174">
        <f t="shared" si="1"/>
        <v>999</v>
      </c>
      <c r="N98" s="165"/>
      <c r="O98" s="184"/>
      <c r="P98" s="157">
        <f t="shared" si="2"/>
        <v>999</v>
      </c>
      <c r="Q98" s="158"/>
    </row>
    <row r="99" spans="1:17" ht="18.899999999999999" customHeight="1" x14ac:dyDescent="0.25">
      <c r="A99" s="144">
        <v>93</v>
      </c>
      <c r="B99" s="176"/>
      <c r="C99" s="176"/>
      <c r="D99" s="151"/>
      <c r="E99" s="148"/>
      <c r="F99" s="173"/>
      <c r="G99" s="173"/>
      <c r="H99" s="182"/>
      <c r="I99" s="183"/>
      <c r="J99" s="152" t="e">
        <f>IF(AND(Q99="",#REF!&gt;0,#REF!&lt;5),K99,0)</f>
        <v>#REF!</v>
      </c>
      <c r="K99" s="153" t="str">
        <f>IF(D99="","ZZZ9",IF(AND(#REF!&gt;0,#REF!&lt;5),D99&amp;#REF!,D99&amp;"9"))</f>
        <v>ZZZ9</v>
      </c>
      <c r="L99" s="154">
        <f t="shared" si="0"/>
        <v>999</v>
      </c>
      <c r="M99" s="174">
        <f t="shared" si="1"/>
        <v>999</v>
      </c>
      <c r="N99" s="165"/>
      <c r="O99" s="184"/>
      <c r="P99" s="157">
        <f t="shared" si="2"/>
        <v>999</v>
      </c>
      <c r="Q99" s="158"/>
    </row>
    <row r="100" spans="1:17" ht="18.899999999999999" customHeight="1" x14ac:dyDescent="0.25">
      <c r="A100" s="144">
        <v>94</v>
      </c>
      <c r="B100" s="176"/>
      <c r="C100" s="176"/>
      <c r="D100" s="151"/>
      <c r="E100" s="148"/>
      <c r="F100" s="173"/>
      <c r="G100" s="173"/>
      <c r="H100" s="182"/>
      <c r="I100" s="183"/>
      <c r="J100" s="152" t="e">
        <f>IF(AND(Q100="",#REF!&gt;0,#REF!&lt;5),K100,0)</f>
        <v>#REF!</v>
      </c>
      <c r="K100" s="153" t="str">
        <f>IF(D100="","ZZZ9",IF(AND(#REF!&gt;0,#REF!&lt;5),D100&amp;#REF!,D100&amp;"9"))</f>
        <v>ZZZ9</v>
      </c>
      <c r="L100" s="154">
        <f t="shared" si="0"/>
        <v>999</v>
      </c>
      <c r="M100" s="174">
        <f t="shared" si="1"/>
        <v>999</v>
      </c>
      <c r="N100" s="165"/>
      <c r="O100" s="184"/>
      <c r="P100" s="157">
        <f t="shared" si="2"/>
        <v>999</v>
      </c>
      <c r="Q100" s="158"/>
    </row>
    <row r="101" spans="1:17" ht="18.899999999999999" customHeight="1" x14ac:dyDescent="0.25">
      <c r="A101" s="144">
        <v>95</v>
      </c>
      <c r="B101" s="176"/>
      <c r="C101" s="176"/>
      <c r="D101" s="151"/>
      <c r="E101" s="148"/>
      <c r="F101" s="173"/>
      <c r="G101" s="173"/>
      <c r="H101" s="182"/>
      <c r="I101" s="183"/>
      <c r="J101" s="152" t="e">
        <f>IF(AND(Q101="",#REF!&gt;0,#REF!&lt;5),K101,0)</f>
        <v>#REF!</v>
      </c>
      <c r="K101" s="153" t="str">
        <f>IF(D101="","ZZZ9",IF(AND(#REF!&gt;0,#REF!&lt;5),D101&amp;#REF!,D101&amp;"9"))</f>
        <v>ZZZ9</v>
      </c>
      <c r="L101" s="154">
        <f t="shared" si="0"/>
        <v>999</v>
      </c>
      <c r="M101" s="174">
        <f t="shared" si="1"/>
        <v>999</v>
      </c>
      <c r="N101" s="165"/>
      <c r="O101" s="184"/>
      <c r="P101" s="157">
        <f t="shared" si="2"/>
        <v>999</v>
      </c>
      <c r="Q101" s="158"/>
    </row>
    <row r="102" spans="1:17" ht="18.899999999999999" customHeight="1" x14ac:dyDescent="0.25">
      <c r="A102" s="144">
        <v>96</v>
      </c>
      <c r="B102" s="176"/>
      <c r="C102" s="176"/>
      <c r="D102" s="151"/>
      <c r="E102" s="148"/>
      <c r="F102" s="173"/>
      <c r="G102" s="173"/>
      <c r="H102" s="182"/>
      <c r="I102" s="183"/>
      <c r="J102" s="152" t="e">
        <f>IF(AND(Q102="",#REF!&gt;0,#REF!&lt;5),K102,0)</f>
        <v>#REF!</v>
      </c>
      <c r="K102" s="153" t="str">
        <f>IF(D102="","ZZZ9",IF(AND(#REF!&gt;0,#REF!&lt;5),D102&amp;#REF!,D102&amp;"9"))</f>
        <v>ZZZ9</v>
      </c>
      <c r="L102" s="154">
        <f t="shared" si="0"/>
        <v>999</v>
      </c>
      <c r="M102" s="174">
        <f t="shared" si="1"/>
        <v>999</v>
      </c>
      <c r="N102" s="165"/>
      <c r="O102" s="184"/>
      <c r="P102" s="157">
        <f t="shared" si="2"/>
        <v>999</v>
      </c>
      <c r="Q102" s="158"/>
    </row>
    <row r="103" spans="1:17" ht="18.899999999999999" customHeight="1" x14ac:dyDescent="0.25">
      <c r="A103" s="144">
        <v>97</v>
      </c>
      <c r="B103" s="176"/>
      <c r="C103" s="176"/>
      <c r="D103" s="151"/>
      <c r="E103" s="148"/>
      <c r="F103" s="173"/>
      <c r="G103" s="173"/>
      <c r="H103" s="182"/>
      <c r="I103" s="183"/>
      <c r="J103" s="152" t="e">
        <f>IF(AND(Q103="",#REF!&gt;0,#REF!&lt;5),K103,0)</f>
        <v>#REF!</v>
      </c>
      <c r="K103" s="153" t="str">
        <f>IF(D103="","ZZZ9",IF(AND(#REF!&gt;0,#REF!&lt;5),D103&amp;#REF!,D103&amp;"9"))</f>
        <v>ZZZ9</v>
      </c>
      <c r="L103" s="154">
        <f t="shared" si="0"/>
        <v>999</v>
      </c>
      <c r="M103" s="174">
        <f t="shared" si="1"/>
        <v>999</v>
      </c>
      <c r="N103" s="165"/>
      <c r="O103" s="184"/>
      <c r="P103" s="157">
        <f t="shared" si="2"/>
        <v>999</v>
      </c>
      <c r="Q103" s="158"/>
    </row>
    <row r="104" spans="1:17" ht="18.899999999999999" customHeight="1" x14ac:dyDescent="0.25">
      <c r="A104" s="144">
        <v>98</v>
      </c>
      <c r="B104" s="176"/>
      <c r="C104" s="176"/>
      <c r="D104" s="151"/>
      <c r="E104" s="148"/>
      <c r="F104" s="173"/>
      <c r="G104" s="173"/>
      <c r="H104" s="182"/>
      <c r="I104" s="183"/>
      <c r="J104" s="152" t="e">
        <f>IF(AND(Q104="",#REF!&gt;0,#REF!&lt;5),K104,0)</f>
        <v>#REF!</v>
      </c>
      <c r="K104" s="153" t="str">
        <f>IF(D104="","ZZZ9",IF(AND(#REF!&gt;0,#REF!&lt;5),D104&amp;#REF!,D104&amp;"9"))</f>
        <v>ZZZ9</v>
      </c>
      <c r="L104" s="154">
        <f t="shared" si="0"/>
        <v>999</v>
      </c>
      <c r="M104" s="174">
        <f t="shared" si="1"/>
        <v>999</v>
      </c>
      <c r="N104" s="165"/>
      <c r="O104" s="184"/>
      <c r="P104" s="157">
        <f t="shared" si="2"/>
        <v>999</v>
      </c>
      <c r="Q104" s="158"/>
    </row>
    <row r="105" spans="1:17" ht="18.899999999999999" customHeight="1" x14ac:dyDescent="0.25">
      <c r="A105" s="144">
        <v>99</v>
      </c>
      <c r="B105" s="176"/>
      <c r="C105" s="176"/>
      <c r="D105" s="151"/>
      <c r="E105" s="148"/>
      <c r="F105" s="173"/>
      <c r="G105" s="173"/>
      <c r="H105" s="182"/>
      <c r="I105" s="183"/>
      <c r="J105" s="152" t="e">
        <f>IF(AND(Q105="",#REF!&gt;0,#REF!&lt;5),K105,0)</f>
        <v>#REF!</v>
      </c>
      <c r="K105" s="153" t="str">
        <f>IF(D105="","ZZZ9",IF(AND(#REF!&gt;0,#REF!&lt;5),D105&amp;#REF!,D105&amp;"9"))</f>
        <v>ZZZ9</v>
      </c>
      <c r="L105" s="154">
        <f t="shared" si="0"/>
        <v>999</v>
      </c>
      <c r="M105" s="174">
        <f t="shared" si="1"/>
        <v>999</v>
      </c>
      <c r="N105" s="165"/>
      <c r="O105" s="184"/>
      <c r="P105" s="157">
        <f t="shared" si="2"/>
        <v>999</v>
      </c>
      <c r="Q105" s="158"/>
    </row>
    <row r="106" spans="1:17" ht="18.899999999999999" customHeight="1" x14ac:dyDescent="0.25">
      <c r="A106" s="144">
        <v>100</v>
      </c>
      <c r="B106" s="176"/>
      <c r="C106" s="176"/>
      <c r="D106" s="151"/>
      <c r="E106" s="148"/>
      <c r="F106" s="173"/>
      <c r="G106" s="173"/>
      <c r="H106" s="182"/>
      <c r="I106" s="183"/>
      <c r="J106" s="152" t="e">
        <f>IF(AND(Q106="",#REF!&gt;0,#REF!&lt;5),K106,0)</f>
        <v>#REF!</v>
      </c>
      <c r="K106" s="153" t="str">
        <f>IF(D106="","ZZZ9",IF(AND(#REF!&gt;0,#REF!&lt;5),D106&amp;#REF!,D106&amp;"9"))</f>
        <v>ZZZ9</v>
      </c>
      <c r="L106" s="154">
        <f t="shared" si="0"/>
        <v>999</v>
      </c>
      <c r="M106" s="174">
        <f t="shared" si="1"/>
        <v>999</v>
      </c>
      <c r="N106" s="165"/>
      <c r="O106" s="184"/>
      <c r="P106" s="157">
        <f t="shared" si="2"/>
        <v>999</v>
      </c>
      <c r="Q106" s="158"/>
    </row>
    <row r="107" spans="1:17" ht="18.899999999999999" customHeight="1" x14ac:dyDescent="0.25">
      <c r="A107" s="144">
        <v>101</v>
      </c>
      <c r="B107" s="176"/>
      <c r="C107" s="176"/>
      <c r="D107" s="151"/>
      <c r="E107" s="148"/>
      <c r="F107" s="173"/>
      <c r="G107" s="173"/>
      <c r="H107" s="182"/>
      <c r="I107" s="183"/>
      <c r="J107" s="152" t="e">
        <f>IF(AND(Q107="",#REF!&gt;0,#REF!&lt;5),K107,0)</f>
        <v>#REF!</v>
      </c>
      <c r="K107" s="153" t="str">
        <f>IF(D107="","ZZZ9",IF(AND(#REF!&gt;0,#REF!&lt;5),D107&amp;#REF!,D107&amp;"9"))</f>
        <v>ZZZ9</v>
      </c>
      <c r="L107" s="154">
        <f t="shared" si="0"/>
        <v>999</v>
      </c>
      <c r="M107" s="174">
        <f t="shared" si="1"/>
        <v>999</v>
      </c>
      <c r="N107" s="165"/>
      <c r="O107" s="184"/>
      <c r="P107" s="157">
        <f t="shared" si="2"/>
        <v>999</v>
      </c>
      <c r="Q107" s="158"/>
    </row>
    <row r="108" spans="1:17" ht="18.899999999999999" customHeight="1" x14ac:dyDescent="0.25">
      <c r="A108" s="144">
        <v>102</v>
      </c>
      <c r="B108" s="176"/>
      <c r="C108" s="176"/>
      <c r="D108" s="151"/>
      <c r="E108" s="148"/>
      <c r="F108" s="173"/>
      <c r="G108" s="173"/>
      <c r="H108" s="182"/>
      <c r="I108" s="183"/>
      <c r="J108" s="152" t="e">
        <f>IF(AND(Q108="",#REF!&gt;0,#REF!&lt;5),K108,0)</f>
        <v>#REF!</v>
      </c>
      <c r="K108" s="153" t="str">
        <f>IF(D108="","ZZZ9",IF(AND(#REF!&gt;0,#REF!&lt;5),D108&amp;#REF!,D108&amp;"9"))</f>
        <v>ZZZ9</v>
      </c>
      <c r="L108" s="154">
        <f t="shared" si="0"/>
        <v>999</v>
      </c>
      <c r="M108" s="174">
        <f t="shared" si="1"/>
        <v>999</v>
      </c>
      <c r="N108" s="165"/>
      <c r="O108" s="184"/>
      <c r="P108" s="157">
        <f t="shared" si="2"/>
        <v>999</v>
      </c>
      <c r="Q108" s="158"/>
    </row>
    <row r="109" spans="1:17" ht="18.899999999999999" customHeight="1" x14ac:dyDescent="0.25">
      <c r="A109" s="144">
        <v>103</v>
      </c>
      <c r="B109" s="176"/>
      <c r="C109" s="176"/>
      <c r="D109" s="151"/>
      <c r="E109" s="148"/>
      <c r="F109" s="173"/>
      <c r="G109" s="173"/>
      <c r="H109" s="182"/>
      <c r="I109" s="183"/>
      <c r="J109" s="152" t="e">
        <f>IF(AND(Q109="",#REF!&gt;0,#REF!&lt;5),K109,0)</f>
        <v>#REF!</v>
      </c>
      <c r="K109" s="153" t="str">
        <f>IF(D109="","ZZZ9",IF(AND(#REF!&gt;0,#REF!&lt;5),D109&amp;#REF!,D109&amp;"9"))</f>
        <v>ZZZ9</v>
      </c>
      <c r="L109" s="154">
        <f t="shared" si="0"/>
        <v>999</v>
      </c>
      <c r="M109" s="174">
        <f t="shared" si="1"/>
        <v>999</v>
      </c>
      <c r="N109" s="165"/>
      <c r="O109" s="184"/>
      <c r="P109" s="157">
        <f t="shared" si="2"/>
        <v>999</v>
      </c>
      <c r="Q109" s="158"/>
    </row>
    <row r="110" spans="1:17" ht="18.899999999999999" customHeight="1" x14ac:dyDescent="0.25">
      <c r="A110" s="144">
        <v>104</v>
      </c>
      <c r="B110" s="176"/>
      <c r="C110" s="176"/>
      <c r="D110" s="151"/>
      <c r="E110" s="148"/>
      <c r="F110" s="173"/>
      <c r="G110" s="173"/>
      <c r="H110" s="182"/>
      <c r="I110" s="183"/>
      <c r="J110" s="152" t="e">
        <f>IF(AND(Q110="",#REF!&gt;0,#REF!&lt;5),K110,0)</f>
        <v>#REF!</v>
      </c>
      <c r="K110" s="153" t="str">
        <f>IF(D110="","ZZZ9",IF(AND(#REF!&gt;0,#REF!&lt;5),D110&amp;#REF!,D110&amp;"9"))</f>
        <v>ZZZ9</v>
      </c>
      <c r="L110" s="154">
        <f t="shared" si="0"/>
        <v>999</v>
      </c>
      <c r="M110" s="174">
        <f t="shared" si="1"/>
        <v>999</v>
      </c>
      <c r="N110" s="165"/>
      <c r="O110" s="184"/>
      <c r="P110" s="157">
        <f t="shared" si="2"/>
        <v>999</v>
      </c>
      <c r="Q110" s="158"/>
    </row>
    <row r="111" spans="1:17" ht="18.899999999999999" customHeight="1" x14ac:dyDescent="0.25">
      <c r="A111" s="144">
        <v>105</v>
      </c>
      <c r="B111" s="176"/>
      <c r="C111" s="176"/>
      <c r="D111" s="151"/>
      <c r="E111" s="148"/>
      <c r="F111" s="173"/>
      <c r="G111" s="173"/>
      <c r="H111" s="182"/>
      <c r="I111" s="183"/>
      <c r="J111" s="152" t="e">
        <f>IF(AND(Q111="",#REF!&gt;0,#REF!&lt;5),K111,0)</f>
        <v>#REF!</v>
      </c>
      <c r="K111" s="153" t="str">
        <f>IF(D111="","ZZZ9",IF(AND(#REF!&gt;0,#REF!&lt;5),D111&amp;#REF!,D111&amp;"9"))</f>
        <v>ZZZ9</v>
      </c>
      <c r="L111" s="154">
        <f t="shared" si="0"/>
        <v>999</v>
      </c>
      <c r="M111" s="174">
        <f t="shared" si="1"/>
        <v>999</v>
      </c>
      <c r="N111" s="165"/>
      <c r="O111" s="184"/>
      <c r="P111" s="157">
        <f t="shared" si="2"/>
        <v>999</v>
      </c>
      <c r="Q111" s="158"/>
    </row>
    <row r="112" spans="1:17" ht="18.899999999999999" customHeight="1" x14ac:dyDescent="0.25">
      <c r="A112" s="144">
        <v>106</v>
      </c>
      <c r="B112" s="176"/>
      <c r="C112" s="176"/>
      <c r="D112" s="151"/>
      <c r="E112" s="148"/>
      <c r="F112" s="173"/>
      <c r="G112" s="173"/>
      <c r="H112" s="182"/>
      <c r="I112" s="183"/>
      <c r="J112" s="152" t="e">
        <f>IF(AND(Q112="",#REF!&gt;0,#REF!&lt;5),K112,0)</f>
        <v>#REF!</v>
      </c>
      <c r="K112" s="153" t="str">
        <f>IF(D112="","ZZZ9",IF(AND(#REF!&gt;0,#REF!&lt;5),D112&amp;#REF!,D112&amp;"9"))</f>
        <v>ZZZ9</v>
      </c>
      <c r="L112" s="154">
        <f t="shared" si="0"/>
        <v>999</v>
      </c>
      <c r="M112" s="174">
        <f t="shared" si="1"/>
        <v>999</v>
      </c>
      <c r="N112" s="165"/>
      <c r="O112" s="184"/>
      <c r="P112" s="157">
        <f t="shared" si="2"/>
        <v>999</v>
      </c>
      <c r="Q112" s="158"/>
    </row>
    <row r="113" spans="1:17" ht="18.899999999999999" customHeight="1" x14ac:dyDescent="0.25">
      <c r="A113" s="144">
        <v>107</v>
      </c>
      <c r="B113" s="176"/>
      <c r="C113" s="176"/>
      <c r="D113" s="151"/>
      <c r="E113" s="148"/>
      <c r="F113" s="173"/>
      <c r="G113" s="173"/>
      <c r="H113" s="182"/>
      <c r="I113" s="183"/>
      <c r="J113" s="152" t="e">
        <f>IF(AND(Q113="",#REF!&gt;0,#REF!&lt;5),K113,0)</f>
        <v>#REF!</v>
      </c>
      <c r="K113" s="153" t="str">
        <f>IF(D113="","ZZZ9",IF(AND(#REF!&gt;0,#REF!&lt;5),D113&amp;#REF!,D113&amp;"9"))</f>
        <v>ZZZ9</v>
      </c>
      <c r="L113" s="154">
        <f t="shared" si="0"/>
        <v>999</v>
      </c>
      <c r="M113" s="174">
        <f t="shared" si="1"/>
        <v>999</v>
      </c>
      <c r="N113" s="165"/>
      <c r="O113" s="184"/>
      <c r="P113" s="157">
        <f t="shared" si="2"/>
        <v>999</v>
      </c>
      <c r="Q113" s="158"/>
    </row>
    <row r="114" spans="1:17" ht="18.899999999999999" customHeight="1" x14ac:dyDescent="0.25">
      <c r="A114" s="144">
        <v>108</v>
      </c>
      <c r="B114" s="176"/>
      <c r="C114" s="176"/>
      <c r="D114" s="151"/>
      <c r="E114" s="148"/>
      <c r="F114" s="173"/>
      <c r="G114" s="173"/>
      <c r="H114" s="182"/>
      <c r="I114" s="183"/>
      <c r="J114" s="152" t="e">
        <f>IF(AND(Q114="",#REF!&gt;0,#REF!&lt;5),K114,0)</f>
        <v>#REF!</v>
      </c>
      <c r="K114" s="153" t="str">
        <f>IF(D114="","ZZZ9",IF(AND(#REF!&gt;0,#REF!&lt;5),D114&amp;#REF!,D114&amp;"9"))</f>
        <v>ZZZ9</v>
      </c>
      <c r="L114" s="154">
        <f t="shared" si="0"/>
        <v>999</v>
      </c>
      <c r="M114" s="174">
        <f t="shared" si="1"/>
        <v>999</v>
      </c>
      <c r="N114" s="165"/>
      <c r="O114" s="184"/>
      <c r="P114" s="157">
        <f t="shared" si="2"/>
        <v>999</v>
      </c>
      <c r="Q114" s="158"/>
    </row>
    <row r="115" spans="1:17" ht="18.899999999999999" customHeight="1" x14ac:dyDescent="0.25">
      <c r="A115" s="144">
        <v>109</v>
      </c>
      <c r="B115" s="176"/>
      <c r="C115" s="176"/>
      <c r="D115" s="151"/>
      <c r="E115" s="148"/>
      <c r="F115" s="173"/>
      <c r="G115" s="173"/>
      <c r="H115" s="182"/>
      <c r="I115" s="183"/>
      <c r="J115" s="152" t="e">
        <f>IF(AND(Q115="",#REF!&gt;0,#REF!&lt;5),K115,0)</f>
        <v>#REF!</v>
      </c>
      <c r="K115" s="153" t="str">
        <f>IF(D115="","ZZZ9",IF(AND(#REF!&gt;0,#REF!&lt;5),D115&amp;#REF!,D115&amp;"9"))</f>
        <v>ZZZ9</v>
      </c>
      <c r="L115" s="154">
        <f t="shared" si="0"/>
        <v>999</v>
      </c>
      <c r="M115" s="174">
        <f t="shared" si="1"/>
        <v>999</v>
      </c>
      <c r="N115" s="165"/>
      <c r="O115" s="184"/>
      <c r="P115" s="157">
        <f t="shared" si="2"/>
        <v>999</v>
      </c>
      <c r="Q115" s="158"/>
    </row>
    <row r="116" spans="1:17" ht="18.899999999999999" customHeight="1" x14ac:dyDescent="0.25">
      <c r="A116" s="144">
        <v>110</v>
      </c>
      <c r="B116" s="176"/>
      <c r="C116" s="176"/>
      <c r="D116" s="151"/>
      <c r="E116" s="148"/>
      <c r="F116" s="173"/>
      <c r="G116" s="173"/>
      <c r="H116" s="182"/>
      <c r="I116" s="183"/>
      <c r="J116" s="152" t="e">
        <f>IF(AND(Q116="",#REF!&gt;0,#REF!&lt;5),K116,0)</f>
        <v>#REF!</v>
      </c>
      <c r="K116" s="153" t="str">
        <f>IF(D116="","ZZZ9",IF(AND(#REF!&gt;0,#REF!&lt;5),D116&amp;#REF!,D116&amp;"9"))</f>
        <v>ZZZ9</v>
      </c>
      <c r="L116" s="154">
        <f t="shared" si="0"/>
        <v>999</v>
      </c>
      <c r="M116" s="174">
        <f t="shared" si="1"/>
        <v>999</v>
      </c>
      <c r="N116" s="165"/>
      <c r="O116" s="184"/>
      <c r="P116" s="157">
        <f t="shared" si="2"/>
        <v>999</v>
      </c>
      <c r="Q116" s="158"/>
    </row>
    <row r="117" spans="1:17" ht="18.899999999999999" customHeight="1" x14ac:dyDescent="0.25">
      <c r="A117" s="144">
        <v>111</v>
      </c>
      <c r="B117" s="176"/>
      <c r="C117" s="176"/>
      <c r="D117" s="151"/>
      <c r="E117" s="148"/>
      <c r="F117" s="173"/>
      <c r="G117" s="173"/>
      <c r="H117" s="182"/>
      <c r="I117" s="183"/>
      <c r="J117" s="152" t="e">
        <f>IF(AND(Q117="",#REF!&gt;0,#REF!&lt;5),K117,0)</f>
        <v>#REF!</v>
      </c>
      <c r="K117" s="153" t="str">
        <f>IF(D117="","ZZZ9",IF(AND(#REF!&gt;0,#REF!&lt;5),D117&amp;#REF!,D117&amp;"9"))</f>
        <v>ZZZ9</v>
      </c>
      <c r="L117" s="154">
        <f t="shared" si="0"/>
        <v>999</v>
      </c>
      <c r="M117" s="174">
        <f t="shared" si="1"/>
        <v>999</v>
      </c>
      <c r="N117" s="165"/>
      <c r="O117" s="184"/>
      <c r="P117" s="157">
        <f t="shared" si="2"/>
        <v>999</v>
      </c>
      <c r="Q117" s="158"/>
    </row>
    <row r="118" spans="1:17" ht="18.899999999999999" customHeight="1" x14ac:dyDescent="0.25">
      <c r="A118" s="144">
        <v>112</v>
      </c>
      <c r="B118" s="176"/>
      <c r="C118" s="176"/>
      <c r="D118" s="151"/>
      <c r="E118" s="148"/>
      <c r="F118" s="173"/>
      <c r="G118" s="173"/>
      <c r="H118" s="182"/>
      <c r="I118" s="183"/>
      <c r="J118" s="152" t="e">
        <f>IF(AND(Q118="",#REF!&gt;0,#REF!&lt;5),K118,0)</f>
        <v>#REF!</v>
      </c>
      <c r="K118" s="153" t="str">
        <f>IF(D118="","ZZZ9",IF(AND(#REF!&gt;0,#REF!&lt;5),D118&amp;#REF!,D118&amp;"9"))</f>
        <v>ZZZ9</v>
      </c>
      <c r="L118" s="154">
        <f t="shared" si="0"/>
        <v>999</v>
      </c>
      <c r="M118" s="174">
        <f t="shared" si="1"/>
        <v>999</v>
      </c>
      <c r="N118" s="165"/>
      <c r="O118" s="184"/>
      <c r="P118" s="157">
        <f t="shared" si="2"/>
        <v>999</v>
      </c>
      <c r="Q118" s="158"/>
    </row>
    <row r="119" spans="1:17" ht="18.899999999999999" customHeight="1" x14ac:dyDescent="0.25">
      <c r="A119" s="144">
        <v>113</v>
      </c>
      <c r="B119" s="176"/>
      <c r="C119" s="176"/>
      <c r="D119" s="151"/>
      <c r="E119" s="148"/>
      <c r="F119" s="173"/>
      <c r="G119" s="173"/>
      <c r="H119" s="182"/>
      <c r="I119" s="183"/>
      <c r="J119" s="152" t="e">
        <f>IF(AND(Q119="",#REF!&gt;0,#REF!&lt;5),K119,0)</f>
        <v>#REF!</v>
      </c>
      <c r="K119" s="153" t="str">
        <f>IF(D119="","ZZZ9",IF(AND(#REF!&gt;0,#REF!&lt;5),D119&amp;#REF!,D119&amp;"9"))</f>
        <v>ZZZ9</v>
      </c>
      <c r="L119" s="154">
        <f t="shared" si="0"/>
        <v>999</v>
      </c>
      <c r="M119" s="174">
        <f t="shared" si="1"/>
        <v>999</v>
      </c>
      <c r="N119" s="165"/>
      <c r="O119" s="184"/>
      <c r="P119" s="157">
        <f t="shared" si="2"/>
        <v>999</v>
      </c>
      <c r="Q119" s="158"/>
    </row>
    <row r="120" spans="1:17" ht="18.899999999999999" customHeight="1" x14ac:dyDescent="0.25">
      <c r="A120" s="144">
        <v>114</v>
      </c>
      <c r="B120" s="176"/>
      <c r="C120" s="176"/>
      <c r="D120" s="151"/>
      <c r="E120" s="148"/>
      <c r="F120" s="173"/>
      <c r="G120" s="173"/>
      <c r="H120" s="182"/>
      <c r="I120" s="183"/>
      <c r="J120" s="152" t="e">
        <f>IF(AND(Q120="",#REF!&gt;0,#REF!&lt;5),K120,0)</f>
        <v>#REF!</v>
      </c>
      <c r="K120" s="153" t="str">
        <f>IF(D120="","ZZZ9",IF(AND(#REF!&gt;0,#REF!&lt;5),D120&amp;#REF!,D120&amp;"9"))</f>
        <v>ZZZ9</v>
      </c>
      <c r="L120" s="154">
        <f t="shared" si="0"/>
        <v>999</v>
      </c>
      <c r="M120" s="174">
        <f t="shared" si="1"/>
        <v>999</v>
      </c>
      <c r="N120" s="165"/>
      <c r="O120" s="184"/>
      <c r="P120" s="157">
        <f t="shared" si="2"/>
        <v>999</v>
      </c>
      <c r="Q120" s="158"/>
    </row>
    <row r="121" spans="1:17" ht="18.899999999999999" customHeight="1" x14ac:dyDescent="0.25">
      <c r="A121" s="144">
        <v>115</v>
      </c>
      <c r="B121" s="176"/>
      <c r="C121" s="176"/>
      <c r="D121" s="151"/>
      <c r="E121" s="148"/>
      <c r="F121" s="173"/>
      <c r="G121" s="173"/>
      <c r="H121" s="182"/>
      <c r="I121" s="183"/>
      <c r="J121" s="152" t="e">
        <f>IF(AND(Q121="",#REF!&gt;0,#REF!&lt;5),K121,0)</f>
        <v>#REF!</v>
      </c>
      <c r="K121" s="153" t="str">
        <f>IF(D121="","ZZZ9",IF(AND(#REF!&gt;0,#REF!&lt;5),D121&amp;#REF!,D121&amp;"9"))</f>
        <v>ZZZ9</v>
      </c>
      <c r="L121" s="154">
        <f t="shared" si="0"/>
        <v>999</v>
      </c>
      <c r="M121" s="174">
        <f t="shared" si="1"/>
        <v>999</v>
      </c>
      <c r="N121" s="165"/>
      <c r="O121" s="184"/>
      <c r="P121" s="157">
        <f t="shared" si="2"/>
        <v>999</v>
      </c>
      <c r="Q121" s="158"/>
    </row>
    <row r="122" spans="1:17" ht="18.899999999999999" customHeight="1" x14ac:dyDescent="0.25">
      <c r="A122" s="144">
        <v>116</v>
      </c>
      <c r="B122" s="176"/>
      <c r="C122" s="176"/>
      <c r="D122" s="151"/>
      <c r="E122" s="148"/>
      <c r="F122" s="173"/>
      <c r="G122" s="173"/>
      <c r="H122" s="182"/>
      <c r="I122" s="183"/>
      <c r="J122" s="152" t="e">
        <f>IF(AND(Q122="",#REF!&gt;0,#REF!&lt;5),K122,0)</f>
        <v>#REF!</v>
      </c>
      <c r="K122" s="153" t="str">
        <f>IF(D122="","ZZZ9",IF(AND(#REF!&gt;0,#REF!&lt;5),D122&amp;#REF!,D122&amp;"9"))</f>
        <v>ZZZ9</v>
      </c>
      <c r="L122" s="154">
        <f t="shared" si="0"/>
        <v>999</v>
      </c>
      <c r="M122" s="174">
        <f t="shared" si="1"/>
        <v>999</v>
      </c>
      <c r="N122" s="165"/>
      <c r="O122" s="184"/>
      <c r="P122" s="157">
        <f t="shared" si="2"/>
        <v>999</v>
      </c>
      <c r="Q122" s="158"/>
    </row>
    <row r="123" spans="1:17" ht="18.899999999999999" customHeight="1" x14ac:dyDescent="0.25">
      <c r="A123" s="144">
        <v>117</v>
      </c>
      <c r="B123" s="176"/>
      <c r="C123" s="176"/>
      <c r="D123" s="151"/>
      <c r="E123" s="148"/>
      <c r="F123" s="173"/>
      <c r="G123" s="173"/>
      <c r="H123" s="182"/>
      <c r="I123" s="183"/>
      <c r="J123" s="152" t="e">
        <f>IF(AND(Q123="",#REF!&gt;0,#REF!&lt;5),K123,0)</f>
        <v>#REF!</v>
      </c>
      <c r="K123" s="153" t="str">
        <f>IF(D123="","ZZZ9",IF(AND(#REF!&gt;0,#REF!&lt;5),D123&amp;#REF!,D123&amp;"9"))</f>
        <v>ZZZ9</v>
      </c>
      <c r="L123" s="154">
        <f t="shared" si="0"/>
        <v>999</v>
      </c>
      <c r="M123" s="174">
        <f t="shared" si="1"/>
        <v>999</v>
      </c>
      <c r="N123" s="165"/>
      <c r="O123" s="184"/>
      <c r="P123" s="157">
        <f t="shared" si="2"/>
        <v>999</v>
      </c>
      <c r="Q123" s="158"/>
    </row>
    <row r="124" spans="1:17" ht="18.899999999999999" customHeight="1" x14ac:dyDescent="0.25">
      <c r="A124" s="144">
        <v>118</v>
      </c>
      <c r="B124" s="176"/>
      <c r="C124" s="176"/>
      <c r="D124" s="151"/>
      <c r="E124" s="148"/>
      <c r="F124" s="173"/>
      <c r="G124" s="173"/>
      <c r="H124" s="182"/>
      <c r="I124" s="183"/>
      <c r="J124" s="152" t="e">
        <f>IF(AND(Q124="",#REF!&gt;0,#REF!&lt;5),K124,0)</f>
        <v>#REF!</v>
      </c>
      <c r="K124" s="153" t="str">
        <f>IF(D124="","ZZZ9",IF(AND(#REF!&gt;0,#REF!&lt;5),D124&amp;#REF!,D124&amp;"9"))</f>
        <v>ZZZ9</v>
      </c>
      <c r="L124" s="154">
        <f t="shared" si="0"/>
        <v>999</v>
      </c>
      <c r="M124" s="174">
        <f t="shared" si="1"/>
        <v>999</v>
      </c>
      <c r="N124" s="165"/>
      <c r="O124" s="184"/>
      <c r="P124" s="157">
        <f t="shared" si="2"/>
        <v>999</v>
      </c>
      <c r="Q124" s="158"/>
    </row>
    <row r="125" spans="1:17" ht="18.899999999999999" customHeight="1" x14ac:dyDescent="0.25">
      <c r="A125" s="144">
        <v>119</v>
      </c>
      <c r="B125" s="176"/>
      <c r="C125" s="176"/>
      <c r="D125" s="151"/>
      <c r="E125" s="148"/>
      <c r="F125" s="173"/>
      <c r="G125" s="173"/>
      <c r="H125" s="182"/>
      <c r="I125" s="183"/>
      <c r="J125" s="152" t="e">
        <f>IF(AND(Q125="",#REF!&gt;0,#REF!&lt;5),K125,0)</f>
        <v>#REF!</v>
      </c>
      <c r="K125" s="153" t="str">
        <f>IF(D125="","ZZZ9",IF(AND(#REF!&gt;0,#REF!&lt;5),D125&amp;#REF!,D125&amp;"9"))</f>
        <v>ZZZ9</v>
      </c>
      <c r="L125" s="154">
        <f t="shared" si="0"/>
        <v>999</v>
      </c>
      <c r="M125" s="174">
        <f t="shared" si="1"/>
        <v>999</v>
      </c>
      <c r="N125" s="165"/>
      <c r="O125" s="184"/>
      <c r="P125" s="157">
        <f t="shared" si="2"/>
        <v>999</v>
      </c>
      <c r="Q125" s="158"/>
    </row>
    <row r="126" spans="1:17" ht="18.899999999999999" customHeight="1" x14ac:dyDescent="0.25">
      <c r="A126" s="144">
        <v>120</v>
      </c>
      <c r="B126" s="176"/>
      <c r="C126" s="176"/>
      <c r="D126" s="151"/>
      <c r="E126" s="148"/>
      <c r="F126" s="173"/>
      <c r="G126" s="173"/>
      <c r="H126" s="182"/>
      <c r="I126" s="183"/>
      <c r="J126" s="152" t="e">
        <f>IF(AND(Q126="",#REF!&gt;0,#REF!&lt;5),K126,0)</f>
        <v>#REF!</v>
      </c>
      <c r="K126" s="153" t="str">
        <f>IF(D126="","ZZZ9",IF(AND(#REF!&gt;0,#REF!&lt;5),D126&amp;#REF!,D126&amp;"9"))</f>
        <v>ZZZ9</v>
      </c>
      <c r="L126" s="154">
        <f t="shared" si="0"/>
        <v>999</v>
      </c>
      <c r="M126" s="174">
        <f t="shared" si="1"/>
        <v>999</v>
      </c>
      <c r="N126" s="165"/>
      <c r="O126" s="184"/>
      <c r="P126" s="157">
        <f t="shared" si="2"/>
        <v>999</v>
      </c>
      <c r="Q126" s="158"/>
    </row>
    <row r="127" spans="1:17" ht="18.899999999999999" customHeight="1" x14ac:dyDescent="0.25">
      <c r="A127" s="144">
        <v>121</v>
      </c>
      <c r="B127" s="176"/>
      <c r="C127" s="176"/>
      <c r="D127" s="151"/>
      <c r="E127" s="148"/>
      <c r="F127" s="173"/>
      <c r="G127" s="173"/>
      <c r="H127" s="182"/>
      <c r="I127" s="183"/>
      <c r="J127" s="152" t="e">
        <f>IF(AND(Q127="",#REF!&gt;0,#REF!&lt;5),K127,0)</f>
        <v>#REF!</v>
      </c>
      <c r="K127" s="153" t="str">
        <f>IF(D127="","ZZZ9",IF(AND(#REF!&gt;0,#REF!&lt;5),D127&amp;#REF!,D127&amp;"9"))</f>
        <v>ZZZ9</v>
      </c>
      <c r="L127" s="154">
        <f t="shared" si="0"/>
        <v>999</v>
      </c>
      <c r="M127" s="174">
        <f t="shared" si="1"/>
        <v>999</v>
      </c>
      <c r="N127" s="165"/>
      <c r="O127" s="184"/>
      <c r="P127" s="157">
        <f t="shared" si="2"/>
        <v>999</v>
      </c>
      <c r="Q127" s="158"/>
    </row>
    <row r="128" spans="1:17" ht="18.899999999999999" customHeight="1" x14ac:dyDescent="0.25">
      <c r="A128" s="144">
        <v>122</v>
      </c>
      <c r="B128" s="176"/>
      <c r="C128" s="176"/>
      <c r="D128" s="151"/>
      <c r="E128" s="148"/>
      <c r="F128" s="173"/>
      <c r="G128" s="173"/>
      <c r="H128" s="182"/>
      <c r="I128" s="183"/>
      <c r="J128" s="152" t="e">
        <f>IF(AND(Q128="",#REF!&gt;0,#REF!&lt;5),K128,0)</f>
        <v>#REF!</v>
      </c>
      <c r="K128" s="153" t="str">
        <f>IF(D128="","ZZZ9",IF(AND(#REF!&gt;0,#REF!&lt;5),D128&amp;#REF!,D128&amp;"9"))</f>
        <v>ZZZ9</v>
      </c>
      <c r="L128" s="154">
        <f t="shared" si="0"/>
        <v>999</v>
      </c>
      <c r="M128" s="174">
        <f t="shared" si="1"/>
        <v>999</v>
      </c>
      <c r="N128" s="165"/>
      <c r="O128" s="184"/>
      <c r="P128" s="157">
        <f t="shared" si="2"/>
        <v>999</v>
      </c>
      <c r="Q128" s="158"/>
    </row>
    <row r="129" spans="1:17" ht="18.899999999999999" customHeight="1" x14ac:dyDescent="0.25">
      <c r="A129" s="144">
        <v>123</v>
      </c>
      <c r="B129" s="176"/>
      <c r="C129" s="176"/>
      <c r="D129" s="151"/>
      <c r="E129" s="148"/>
      <c r="F129" s="173"/>
      <c r="G129" s="173"/>
      <c r="H129" s="182"/>
      <c r="I129" s="183"/>
      <c r="J129" s="152" t="e">
        <f>IF(AND(Q129="",#REF!&gt;0,#REF!&lt;5),K129,0)</f>
        <v>#REF!</v>
      </c>
      <c r="K129" s="153" t="str">
        <f>IF(D129="","ZZZ9",IF(AND(#REF!&gt;0,#REF!&lt;5),D129&amp;#REF!,D129&amp;"9"))</f>
        <v>ZZZ9</v>
      </c>
      <c r="L129" s="154">
        <f t="shared" si="0"/>
        <v>999</v>
      </c>
      <c r="M129" s="174">
        <f t="shared" si="1"/>
        <v>999</v>
      </c>
      <c r="N129" s="165"/>
      <c r="O129" s="184"/>
      <c r="P129" s="157">
        <f t="shared" si="2"/>
        <v>999</v>
      </c>
      <c r="Q129" s="158"/>
    </row>
    <row r="130" spans="1:17" ht="18.899999999999999" customHeight="1" x14ac:dyDescent="0.25">
      <c r="A130" s="144">
        <v>124</v>
      </c>
      <c r="B130" s="176"/>
      <c r="C130" s="176"/>
      <c r="D130" s="151"/>
      <c r="E130" s="148"/>
      <c r="F130" s="173"/>
      <c r="G130" s="173"/>
      <c r="H130" s="182"/>
      <c r="I130" s="183"/>
      <c r="J130" s="152" t="e">
        <f>IF(AND(Q130="",#REF!&gt;0,#REF!&lt;5),K130,0)</f>
        <v>#REF!</v>
      </c>
      <c r="K130" s="153" t="str">
        <f>IF(D130="","ZZZ9",IF(AND(#REF!&gt;0,#REF!&lt;5),D130&amp;#REF!,D130&amp;"9"))</f>
        <v>ZZZ9</v>
      </c>
      <c r="L130" s="154">
        <f t="shared" si="0"/>
        <v>999</v>
      </c>
      <c r="M130" s="174">
        <f t="shared" si="1"/>
        <v>999</v>
      </c>
      <c r="N130" s="165"/>
      <c r="O130" s="184"/>
      <c r="P130" s="157">
        <f t="shared" si="2"/>
        <v>999</v>
      </c>
      <c r="Q130" s="158"/>
    </row>
    <row r="131" spans="1:17" ht="18.899999999999999" customHeight="1" x14ac:dyDescent="0.25">
      <c r="A131" s="144">
        <v>125</v>
      </c>
      <c r="B131" s="176"/>
      <c r="C131" s="176"/>
      <c r="D131" s="151"/>
      <c r="E131" s="148"/>
      <c r="F131" s="173"/>
      <c r="G131" s="173"/>
      <c r="H131" s="182"/>
      <c r="I131" s="183"/>
      <c r="J131" s="152" t="e">
        <f>IF(AND(Q131="",#REF!&gt;0,#REF!&lt;5),K131,0)</f>
        <v>#REF!</v>
      </c>
      <c r="K131" s="153" t="str">
        <f>IF(D131="","ZZZ9",IF(AND(#REF!&gt;0,#REF!&lt;5),D131&amp;#REF!,D131&amp;"9"))</f>
        <v>ZZZ9</v>
      </c>
      <c r="L131" s="154">
        <f t="shared" si="0"/>
        <v>999</v>
      </c>
      <c r="M131" s="174">
        <f t="shared" si="1"/>
        <v>999</v>
      </c>
      <c r="N131" s="165"/>
      <c r="O131" s="184"/>
      <c r="P131" s="157">
        <f t="shared" si="2"/>
        <v>999</v>
      </c>
      <c r="Q131" s="158"/>
    </row>
    <row r="132" spans="1:17" ht="18.899999999999999" customHeight="1" x14ac:dyDescent="0.25">
      <c r="A132" s="144">
        <v>126</v>
      </c>
      <c r="B132" s="176"/>
      <c r="C132" s="176"/>
      <c r="D132" s="151"/>
      <c r="E132" s="148"/>
      <c r="F132" s="173"/>
      <c r="G132" s="173"/>
      <c r="H132" s="182"/>
      <c r="I132" s="183"/>
      <c r="J132" s="152" t="e">
        <f>IF(AND(Q132="",#REF!&gt;0,#REF!&lt;5),K132,0)</f>
        <v>#REF!</v>
      </c>
      <c r="K132" s="153" t="str">
        <f>IF(D132="","ZZZ9",IF(AND(#REF!&gt;0,#REF!&lt;5),D132&amp;#REF!,D132&amp;"9"))</f>
        <v>ZZZ9</v>
      </c>
      <c r="L132" s="154">
        <f t="shared" si="0"/>
        <v>999</v>
      </c>
      <c r="M132" s="174">
        <f t="shared" si="1"/>
        <v>999</v>
      </c>
      <c r="N132" s="165"/>
      <c r="O132" s="184"/>
      <c r="P132" s="157">
        <f t="shared" si="2"/>
        <v>999</v>
      </c>
      <c r="Q132" s="158"/>
    </row>
    <row r="133" spans="1:17" ht="18.899999999999999" customHeight="1" x14ac:dyDescent="0.25">
      <c r="A133" s="144">
        <v>127</v>
      </c>
      <c r="B133" s="176"/>
      <c r="C133" s="176"/>
      <c r="D133" s="151"/>
      <c r="E133" s="148"/>
      <c r="F133" s="173"/>
      <c r="G133" s="173"/>
      <c r="H133" s="182"/>
      <c r="I133" s="183"/>
      <c r="J133" s="152" t="e">
        <f>IF(AND(Q133="",#REF!&gt;0,#REF!&lt;5),K133,0)</f>
        <v>#REF!</v>
      </c>
      <c r="K133" s="153" t="str">
        <f>IF(D133="","ZZZ9",IF(AND(#REF!&gt;0,#REF!&lt;5),D133&amp;#REF!,D133&amp;"9"))</f>
        <v>ZZZ9</v>
      </c>
      <c r="L133" s="154">
        <f t="shared" si="0"/>
        <v>999</v>
      </c>
      <c r="M133" s="174">
        <f t="shared" si="1"/>
        <v>999</v>
      </c>
      <c r="N133" s="165"/>
      <c r="O133" s="184"/>
      <c r="P133" s="157">
        <f t="shared" si="2"/>
        <v>999</v>
      </c>
      <c r="Q133" s="158"/>
    </row>
    <row r="134" spans="1:17" ht="18.899999999999999" customHeight="1" x14ac:dyDescent="0.25">
      <c r="A134" s="144">
        <v>128</v>
      </c>
      <c r="B134" s="176"/>
      <c r="C134" s="176"/>
      <c r="D134" s="151"/>
      <c r="E134" s="148"/>
      <c r="F134" s="173"/>
      <c r="G134" s="173"/>
      <c r="H134" s="182"/>
      <c r="I134" s="183"/>
      <c r="J134" s="152" t="e">
        <f>IF(AND(Q134="",#REF!&gt;0,#REF!&lt;5),K134,0)</f>
        <v>#REF!</v>
      </c>
      <c r="K134" s="153" t="str">
        <f>IF(D134="","ZZZ9",IF(AND(#REF!&gt;0,#REF!&lt;5),D134&amp;#REF!,D134&amp;"9"))</f>
        <v>ZZZ9</v>
      </c>
      <c r="L134" s="154">
        <f t="shared" si="0"/>
        <v>999</v>
      </c>
      <c r="M134" s="174">
        <f t="shared" si="1"/>
        <v>999</v>
      </c>
      <c r="N134" s="165"/>
      <c r="O134" s="185"/>
      <c r="P134" s="186">
        <f t="shared" si="2"/>
        <v>999</v>
      </c>
      <c r="Q134" s="183"/>
    </row>
    <row r="135" spans="1:17" x14ac:dyDescent="0.25">
      <c r="A135" s="144">
        <v>129</v>
      </c>
      <c r="B135" s="176"/>
      <c r="C135" s="176"/>
      <c r="D135" s="151"/>
      <c r="E135" s="148"/>
      <c r="F135" s="173"/>
      <c r="G135" s="173"/>
      <c r="H135" s="182"/>
      <c r="I135" s="183"/>
      <c r="J135" s="152" t="e">
        <f>IF(AND(Q135="",#REF!&gt;0,#REF!&lt;5),K135,0)</f>
        <v>#REF!</v>
      </c>
      <c r="K135" s="153" t="str">
        <f>IF(D135="","ZZZ9",IF(AND(#REF!&gt;0,#REF!&lt;5),D135&amp;#REF!,D135&amp;"9"))</f>
        <v>ZZZ9</v>
      </c>
      <c r="L135" s="154">
        <f t="shared" si="0"/>
        <v>999</v>
      </c>
      <c r="M135" s="174">
        <f t="shared" si="1"/>
        <v>999</v>
      </c>
      <c r="N135" s="165"/>
      <c r="O135" s="184"/>
      <c r="P135" s="157">
        <f t="shared" si="2"/>
        <v>999</v>
      </c>
      <c r="Q135" s="158"/>
    </row>
    <row r="136" spans="1:17" x14ac:dyDescent="0.25">
      <c r="A136" s="144">
        <v>130</v>
      </c>
      <c r="B136" s="176"/>
      <c r="C136" s="176"/>
      <c r="D136" s="151"/>
      <c r="E136" s="148"/>
      <c r="F136" s="173"/>
      <c r="G136" s="173"/>
      <c r="H136" s="182"/>
      <c r="I136" s="183"/>
      <c r="J136" s="152" t="e">
        <f>IF(AND(Q136="",#REF!&gt;0,#REF!&lt;5),K136,0)</f>
        <v>#REF!</v>
      </c>
      <c r="K136" s="153" t="str">
        <f>IF(D136="","ZZZ9",IF(AND(#REF!&gt;0,#REF!&lt;5),D136&amp;#REF!,D136&amp;"9"))</f>
        <v>ZZZ9</v>
      </c>
      <c r="L136" s="154">
        <f t="shared" si="0"/>
        <v>999</v>
      </c>
      <c r="M136" s="174">
        <f t="shared" si="1"/>
        <v>999</v>
      </c>
      <c r="N136" s="165"/>
      <c r="O136" s="184"/>
      <c r="P136" s="157">
        <f t="shared" si="2"/>
        <v>999</v>
      </c>
      <c r="Q136" s="158"/>
    </row>
    <row r="137" spans="1:17" x14ac:dyDescent="0.25">
      <c r="A137" s="144">
        <v>131</v>
      </c>
      <c r="B137" s="176"/>
      <c r="C137" s="176"/>
      <c r="D137" s="151"/>
      <c r="E137" s="148"/>
      <c r="F137" s="173"/>
      <c r="G137" s="173"/>
      <c r="H137" s="182"/>
      <c r="I137" s="183"/>
      <c r="J137" s="152" t="e">
        <f>IF(AND(Q137="",#REF!&gt;0,#REF!&lt;5),K137,0)</f>
        <v>#REF!</v>
      </c>
      <c r="K137" s="153" t="str">
        <f>IF(D137="","ZZZ9",IF(AND(#REF!&gt;0,#REF!&lt;5),D137&amp;#REF!,D137&amp;"9"))</f>
        <v>ZZZ9</v>
      </c>
      <c r="L137" s="154">
        <f t="shared" si="0"/>
        <v>999</v>
      </c>
      <c r="M137" s="174">
        <f t="shared" si="1"/>
        <v>999</v>
      </c>
      <c r="N137" s="165"/>
      <c r="O137" s="184"/>
      <c r="P137" s="157">
        <f t="shared" si="2"/>
        <v>999</v>
      </c>
      <c r="Q137" s="158"/>
    </row>
    <row r="138" spans="1:17" x14ac:dyDescent="0.25">
      <c r="A138" s="144">
        <v>132</v>
      </c>
      <c r="B138" s="176"/>
      <c r="C138" s="176"/>
      <c r="D138" s="151"/>
      <c r="E138" s="148"/>
      <c r="F138" s="173"/>
      <c r="G138" s="173"/>
      <c r="H138" s="182"/>
      <c r="I138" s="183"/>
      <c r="J138" s="152" t="e">
        <f>IF(AND(Q138="",#REF!&gt;0,#REF!&lt;5),K138,0)</f>
        <v>#REF!</v>
      </c>
      <c r="K138" s="153" t="str">
        <f>IF(D138="","ZZZ9",IF(AND(#REF!&gt;0,#REF!&lt;5),D138&amp;#REF!,D138&amp;"9"))</f>
        <v>ZZZ9</v>
      </c>
      <c r="L138" s="154">
        <f t="shared" si="0"/>
        <v>999</v>
      </c>
      <c r="M138" s="174">
        <f t="shared" si="1"/>
        <v>999</v>
      </c>
      <c r="N138" s="165"/>
      <c r="O138" s="184"/>
      <c r="P138" s="157">
        <f t="shared" si="2"/>
        <v>999</v>
      </c>
      <c r="Q138" s="158"/>
    </row>
    <row r="139" spans="1:17" x14ac:dyDescent="0.25">
      <c r="A139" s="144">
        <v>133</v>
      </c>
      <c r="B139" s="176"/>
      <c r="C139" s="176"/>
      <c r="D139" s="151"/>
      <c r="E139" s="148"/>
      <c r="F139" s="173"/>
      <c r="G139" s="173"/>
      <c r="H139" s="182"/>
      <c r="I139" s="183"/>
      <c r="J139" s="152" t="e">
        <f>IF(AND(Q139="",#REF!&gt;0,#REF!&lt;5),K139,0)</f>
        <v>#REF!</v>
      </c>
      <c r="K139" s="153" t="str">
        <f>IF(D139="","ZZZ9",IF(AND(#REF!&gt;0,#REF!&lt;5),D139&amp;#REF!,D139&amp;"9"))</f>
        <v>ZZZ9</v>
      </c>
      <c r="L139" s="154">
        <f t="shared" si="0"/>
        <v>999</v>
      </c>
      <c r="M139" s="174">
        <f t="shared" si="1"/>
        <v>999</v>
      </c>
      <c r="N139" s="165"/>
      <c r="O139" s="184"/>
      <c r="P139" s="157">
        <f t="shared" si="2"/>
        <v>999</v>
      </c>
      <c r="Q139" s="158"/>
    </row>
    <row r="140" spans="1:17" x14ac:dyDescent="0.25">
      <c r="A140" s="144">
        <v>134</v>
      </c>
      <c r="B140" s="176"/>
      <c r="C140" s="176"/>
      <c r="D140" s="151"/>
      <c r="E140" s="148"/>
      <c r="F140" s="173"/>
      <c r="G140" s="173"/>
      <c r="H140" s="182"/>
      <c r="I140" s="183"/>
      <c r="J140" s="152" t="e">
        <f>IF(AND(Q140="",#REF!&gt;0,#REF!&lt;5),K140,0)</f>
        <v>#REF!</v>
      </c>
      <c r="K140" s="153" t="str">
        <f>IF(D140="","ZZZ9",IF(AND(#REF!&gt;0,#REF!&lt;5),D140&amp;#REF!,D140&amp;"9"))</f>
        <v>ZZZ9</v>
      </c>
      <c r="L140" s="154">
        <f t="shared" si="0"/>
        <v>999</v>
      </c>
      <c r="M140" s="174">
        <f t="shared" si="1"/>
        <v>999</v>
      </c>
      <c r="N140" s="165"/>
      <c r="O140" s="184"/>
      <c r="P140" s="157">
        <f t="shared" si="2"/>
        <v>999</v>
      </c>
      <c r="Q140" s="158"/>
    </row>
    <row r="141" spans="1:17" x14ac:dyDescent="0.25">
      <c r="A141" s="144">
        <v>135</v>
      </c>
      <c r="B141" s="176"/>
      <c r="C141" s="176"/>
      <c r="D141" s="151"/>
      <c r="E141" s="148"/>
      <c r="F141" s="173"/>
      <c r="G141" s="173"/>
      <c r="H141" s="182"/>
      <c r="I141" s="183"/>
      <c r="J141" s="152" t="e">
        <f>IF(AND(Q141="",#REF!&gt;0,#REF!&lt;5),K141,0)</f>
        <v>#REF!</v>
      </c>
      <c r="K141" s="153" t="str">
        <f>IF(D141="","ZZZ9",IF(AND(#REF!&gt;0,#REF!&lt;5),D141&amp;#REF!,D141&amp;"9"))</f>
        <v>ZZZ9</v>
      </c>
      <c r="L141" s="154">
        <f t="shared" si="0"/>
        <v>999</v>
      </c>
      <c r="M141" s="174">
        <f t="shared" si="1"/>
        <v>999</v>
      </c>
      <c r="N141" s="165"/>
      <c r="O141" s="185"/>
      <c r="P141" s="186">
        <f t="shared" si="2"/>
        <v>999</v>
      </c>
      <c r="Q141" s="183"/>
    </row>
    <row r="142" spans="1:17" x14ac:dyDescent="0.25">
      <c r="A142" s="144">
        <v>136</v>
      </c>
      <c r="B142" s="176"/>
      <c r="C142" s="176"/>
      <c r="D142" s="151"/>
      <c r="E142" s="148"/>
      <c r="F142" s="173"/>
      <c r="G142" s="173"/>
      <c r="H142" s="182"/>
      <c r="I142" s="183"/>
      <c r="J142" s="152" t="e">
        <f>IF(AND(Q142="",#REF!&gt;0,#REF!&lt;5),K142,0)</f>
        <v>#REF!</v>
      </c>
      <c r="K142" s="153" t="str">
        <f>IF(D142="","ZZZ9",IF(AND(#REF!&gt;0,#REF!&lt;5),D142&amp;#REF!,D142&amp;"9"))</f>
        <v>ZZZ9</v>
      </c>
      <c r="L142" s="154">
        <f t="shared" si="0"/>
        <v>999</v>
      </c>
      <c r="M142" s="174">
        <f t="shared" si="1"/>
        <v>999</v>
      </c>
      <c r="N142" s="165"/>
      <c r="O142" s="184"/>
      <c r="P142" s="157">
        <f t="shared" si="2"/>
        <v>999</v>
      </c>
      <c r="Q142" s="158"/>
    </row>
    <row r="143" spans="1:17" x14ac:dyDescent="0.25">
      <c r="A143" s="144">
        <v>137</v>
      </c>
      <c r="B143" s="176"/>
      <c r="C143" s="176"/>
      <c r="D143" s="151"/>
      <c r="E143" s="148"/>
      <c r="F143" s="173"/>
      <c r="G143" s="173"/>
      <c r="H143" s="182"/>
      <c r="I143" s="183"/>
      <c r="J143" s="152" t="e">
        <f>IF(AND(Q143="",#REF!&gt;0,#REF!&lt;5),K143,0)</f>
        <v>#REF!</v>
      </c>
      <c r="K143" s="153" t="str">
        <f>IF(D143="","ZZZ9",IF(AND(#REF!&gt;0,#REF!&lt;5),D143&amp;#REF!,D143&amp;"9"))</f>
        <v>ZZZ9</v>
      </c>
      <c r="L143" s="154">
        <f t="shared" si="0"/>
        <v>999</v>
      </c>
      <c r="M143" s="174">
        <f t="shared" si="1"/>
        <v>999</v>
      </c>
      <c r="N143" s="165"/>
      <c r="O143" s="184"/>
      <c r="P143" s="157">
        <f t="shared" si="2"/>
        <v>999</v>
      </c>
      <c r="Q143" s="158"/>
    </row>
    <row r="144" spans="1:17" x14ac:dyDescent="0.25">
      <c r="A144" s="144">
        <v>138</v>
      </c>
      <c r="B144" s="176"/>
      <c r="C144" s="176"/>
      <c r="D144" s="151"/>
      <c r="E144" s="148"/>
      <c r="F144" s="173"/>
      <c r="G144" s="173"/>
      <c r="H144" s="182"/>
      <c r="I144" s="183"/>
      <c r="J144" s="152" t="e">
        <f>IF(AND(Q144="",#REF!&gt;0,#REF!&lt;5),K144,0)</f>
        <v>#REF!</v>
      </c>
      <c r="K144" s="153" t="str">
        <f>IF(D144="","ZZZ9",IF(AND(#REF!&gt;0,#REF!&lt;5),D144&amp;#REF!,D144&amp;"9"))</f>
        <v>ZZZ9</v>
      </c>
      <c r="L144" s="154">
        <f t="shared" si="0"/>
        <v>999</v>
      </c>
      <c r="M144" s="174">
        <f t="shared" si="1"/>
        <v>999</v>
      </c>
      <c r="N144" s="165"/>
      <c r="O144" s="184"/>
      <c r="P144" s="157">
        <f t="shared" si="2"/>
        <v>999</v>
      </c>
      <c r="Q144" s="158"/>
    </row>
    <row r="145" spans="1:17" x14ac:dyDescent="0.25">
      <c r="A145" s="144">
        <v>139</v>
      </c>
      <c r="B145" s="176"/>
      <c r="C145" s="176"/>
      <c r="D145" s="151"/>
      <c r="E145" s="148"/>
      <c r="F145" s="173"/>
      <c r="G145" s="173"/>
      <c r="H145" s="182"/>
      <c r="I145" s="183"/>
      <c r="J145" s="152" t="e">
        <f>IF(AND(Q145="",#REF!&gt;0,#REF!&lt;5),K145,0)</f>
        <v>#REF!</v>
      </c>
      <c r="K145" s="153" t="str">
        <f>IF(D145="","ZZZ9",IF(AND(#REF!&gt;0,#REF!&lt;5),D145&amp;#REF!,D145&amp;"9"))</f>
        <v>ZZZ9</v>
      </c>
      <c r="L145" s="154">
        <f t="shared" si="0"/>
        <v>999</v>
      </c>
      <c r="M145" s="174">
        <f t="shared" si="1"/>
        <v>999</v>
      </c>
      <c r="N145" s="165"/>
      <c r="O145" s="184"/>
      <c r="P145" s="157">
        <f t="shared" si="2"/>
        <v>999</v>
      </c>
      <c r="Q145" s="158"/>
    </row>
    <row r="146" spans="1:17" x14ac:dyDescent="0.25">
      <c r="A146" s="144">
        <v>140</v>
      </c>
      <c r="B146" s="176"/>
      <c r="C146" s="176"/>
      <c r="D146" s="151"/>
      <c r="E146" s="148"/>
      <c r="F146" s="173"/>
      <c r="G146" s="173"/>
      <c r="H146" s="182"/>
      <c r="I146" s="183"/>
      <c r="J146" s="152" t="e">
        <f>IF(AND(Q146="",#REF!&gt;0,#REF!&lt;5),K146,0)</f>
        <v>#REF!</v>
      </c>
      <c r="K146" s="153" t="str">
        <f>IF(D146="","ZZZ9",IF(AND(#REF!&gt;0,#REF!&lt;5),D146&amp;#REF!,D146&amp;"9"))</f>
        <v>ZZZ9</v>
      </c>
      <c r="L146" s="154">
        <f t="shared" si="0"/>
        <v>999</v>
      </c>
      <c r="M146" s="174">
        <f t="shared" si="1"/>
        <v>999</v>
      </c>
      <c r="N146" s="165"/>
      <c r="O146" s="184"/>
      <c r="P146" s="157">
        <f t="shared" si="2"/>
        <v>999</v>
      </c>
      <c r="Q146" s="158"/>
    </row>
    <row r="147" spans="1:17" x14ac:dyDescent="0.25">
      <c r="A147" s="144">
        <v>141</v>
      </c>
      <c r="B147" s="176"/>
      <c r="C147" s="176"/>
      <c r="D147" s="151"/>
      <c r="E147" s="148"/>
      <c r="F147" s="173"/>
      <c r="G147" s="173"/>
      <c r="H147" s="182"/>
      <c r="I147" s="183"/>
      <c r="J147" s="152" t="e">
        <f>IF(AND(Q147="",#REF!&gt;0,#REF!&lt;5),K147,0)</f>
        <v>#REF!</v>
      </c>
      <c r="K147" s="153" t="str">
        <f>IF(D147="","ZZZ9",IF(AND(#REF!&gt;0,#REF!&lt;5),D147&amp;#REF!,D147&amp;"9"))</f>
        <v>ZZZ9</v>
      </c>
      <c r="L147" s="154">
        <f t="shared" si="0"/>
        <v>999</v>
      </c>
      <c r="M147" s="174">
        <f t="shared" si="1"/>
        <v>999</v>
      </c>
      <c r="N147" s="165"/>
      <c r="O147" s="184"/>
      <c r="P147" s="157">
        <f t="shared" si="2"/>
        <v>999</v>
      </c>
      <c r="Q147" s="158"/>
    </row>
    <row r="148" spans="1:17" x14ac:dyDescent="0.25">
      <c r="A148" s="144">
        <v>142</v>
      </c>
      <c r="B148" s="176"/>
      <c r="C148" s="176"/>
      <c r="D148" s="151"/>
      <c r="E148" s="148"/>
      <c r="F148" s="173"/>
      <c r="G148" s="173"/>
      <c r="H148" s="182"/>
      <c r="I148" s="183"/>
      <c r="J148" s="152" t="e">
        <f>IF(AND(Q148="",#REF!&gt;0,#REF!&lt;5),K148,0)</f>
        <v>#REF!</v>
      </c>
      <c r="K148" s="153" t="str">
        <f>IF(D148="","ZZZ9",IF(AND(#REF!&gt;0,#REF!&lt;5),D148&amp;#REF!,D148&amp;"9"))</f>
        <v>ZZZ9</v>
      </c>
      <c r="L148" s="154">
        <f t="shared" si="0"/>
        <v>999</v>
      </c>
      <c r="M148" s="174">
        <f t="shared" si="1"/>
        <v>999</v>
      </c>
      <c r="N148" s="165"/>
      <c r="O148" s="185"/>
      <c r="P148" s="186">
        <f t="shared" si="2"/>
        <v>999</v>
      </c>
      <c r="Q148" s="183"/>
    </row>
    <row r="149" spans="1:17" x14ac:dyDescent="0.25">
      <c r="A149" s="144">
        <v>143</v>
      </c>
      <c r="B149" s="176"/>
      <c r="C149" s="176"/>
      <c r="D149" s="151"/>
      <c r="E149" s="148"/>
      <c r="F149" s="173"/>
      <c r="G149" s="173"/>
      <c r="H149" s="182"/>
      <c r="I149" s="183"/>
      <c r="J149" s="152" t="e">
        <f>IF(AND(Q149="",#REF!&gt;0,#REF!&lt;5),K149,0)</f>
        <v>#REF!</v>
      </c>
      <c r="K149" s="153" t="str">
        <f>IF(D149="","ZZZ9",IF(AND(#REF!&gt;0,#REF!&lt;5),D149&amp;#REF!,D149&amp;"9"))</f>
        <v>ZZZ9</v>
      </c>
      <c r="L149" s="154">
        <f t="shared" si="0"/>
        <v>999</v>
      </c>
      <c r="M149" s="174">
        <f t="shared" si="1"/>
        <v>999</v>
      </c>
      <c r="N149" s="165"/>
      <c r="O149" s="184"/>
      <c r="P149" s="157">
        <f t="shared" si="2"/>
        <v>999</v>
      </c>
      <c r="Q149" s="158"/>
    </row>
    <row r="150" spans="1:17" x14ac:dyDescent="0.25">
      <c r="A150" s="144">
        <v>144</v>
      </c>
      <c r="B150" s="176"/>
      <c r="C150" s="176"/>
      <c r="D150" s="151"/>
      <c r="E150" s="148"/>
      <c r="F150" s="173"/>
      <c r="G150" s="173"/>
      <c r="H150" s="182"/>
      <c r="I150" s="183"/>
      <c r="J150" s="152" t="e">
        <f>IF(AND(Q150="",#REF!&gt;0,#REF!&lt;5),K150,0)</f>
        <v>#REF!</v>
      </c>
      <c r="K150" s="153" t="str">
        <f>IF(D150="","ZZZ9",IF(AND(#REF!&gt;0,#REF!&lt;5),D150&amp;#REF!,D150&amp;"9"))</f>
        <v>ZZZ9</v>
      </c>
      <c r="L150" s="154">
        <f t="shared" si="0"/>
        <v>999</v>
      </c>
      <c r="M150" s="174">
        <f t="shared" si="1"/>
        <v>999</v>
      </c>
      <c r="N150" s="165"/>
      <c r="O150" s="184"/>
      <c r="P150" s="157">
        <f t="shared" si="2"/>
        <v>999</v>
      </c>
      <c r="Q150" s="158"/>
    </row>
    <row r="151" spans="1:17" x14ac:dyDescent="0.25">
      <c r="A151" s="144">
        <v>145</v>
      </c>
      <c r="B151" s="176"/>
      <c r="C151" s="176"/>
      <c r="D151" s="151"/>
      <c r="E151" s="148"/>
      <c r="F151" s="173"/>
      <c r="G151" s="173"/>
      <c r="H151" s="182"/>
      <c r="I151" s="183"/>
      <c r="J151" s="152" t="e">
        <f>IF(AND(Q151="",#REF!&gt;0,#REF!&lt;5),K151,0)</f>
        <v>#REF!</v>
      </c>
      <c r="K151" s="153" t="str">
        <f>IF(D151="","ZZZ9",IF(AND(#REF!&gt;0,#REF!&lt;5),D151&amp;#REF!,D151&amp;"9"))</f>
        <v>ZZZ9</v>
      </c>
      <c r="L151" s="154">
        <f t="shared" si="0"/>
        <v>999</v>
      </c>
      <c r="M151" s="174">
        <f t="shared" si="1"/>
        <v>999</v>
      </c>
      <c r="N151" s="165"/>
      <c r="O151" s="184"/>
      <c r="P151" s="157">
        <f t="shared" si="2"/>
        <v>999</v>
      </c>
      <c r="Q151" s="158"/>
    </row>
    <row r="152" spans="1:17" x14ac:dyDescent="0.25">
      <c r="A152" s="144">
        <v>146</v>
      </c>
      <c r="B152" s="176"/>
      <c r="C152" s="176"/>
      <c r="D152" s="151"/>
      <c r="E152" s="148"/>
      <c r="F152" s="173"/>
      <c r="G152" s="173"/>
      <c r="H152" s="182"/>
      <c r="I152" s="183"/>
      <c r="J152" s="152" t="e">
        <f>IF(AND(Q152="",#REF!&gt;0,#REF!&lt;5),K152,0)</f>
        <v>#REF!</v>
      </c>
      <c r="K152" s="153" t="str">
        <f>IF(D152="","ZZZ9",IF(AND(#REF!&gt;0,#REF!&lt;5),D152&amp;#REF!,D152&amp;"9"))</f>
        <v>ZZZ9</v>
      </c>
      <c r="L152" s="154">
        <f t="shared" si="0"/>
        <v>999</v>
      </c>
      <c r="M152" s="174">
        <f t="shared" si="1"/>
        <v>999</v>
      </c>
      <c r="N152" s="165"/>
      <c r="O152" s="184"/>
      <c r="P152" s="157">
        <f t="shared" si="2"/>
        <v>999</v>
      </c>
      <c r="Q152" s="158"/>
    </row>
    <row r="153" spans="1:17" x14ac:dyDescent="0.25">
      <c r="A153" s="144">
        <v>147</v>
      </c>
      <c r="B153" s="176"/>
      <c r="C153" s="176"/>
      <c r="D153" s="151"/>
      <c r="E153" s="148"/>
      <c r="F153" s="173"/>
      <c r="G153" s="173"/>
      <c r="H153" s="182"/>
      <c r="I153" s="183"/>
      <c r="J153" s="152" t="e">
        <f>IF(AND(Q153="",#REF!&gt;0,#REF!&lt;5),K153,0)</f>
        <v>#REF!</v>
      </c>
      <c r="K153" s="153" t="str">
        <f>IF(D153="","ZZZ9",IF(AND(#REF!&gt;0,#REF!&lt;5),D153&amp;#REF!,D153&amp;"9"))</f>
        <v>ZZZ9</v>
      </c>
      <c r="L153" s="154">
        <f t="shared" si="0"/>
        <v>999</v>
      </c>
      <c r="M153" s="174">
        <f t="shared" si="1"/>
        <v>999</v>
      </c>
      <c r="N153" s="165"/>
      <c r="O153" s="184"/>
      <c r="P153" s="157">
        <f t="shared" si="2"/>
        <v>999</v>
      </c>
      <c r="Q153" s="158"/>
    </row>
    <row r="154" spans="1:17" x14ac:dyDescent="0.25">
      <c r="A154" s="144">
        <v>148</v>
      </c>
      <c r="B154" s="176"/>
      <c r="C154" s="176"/>
      <c r="D154" s="151"/>
      <c r="E154" s="148"/>
      <c r="F154" s="173"/>
      <c r="G154" s="173"/>
      <c r="H154" s="182"/>
      <c r="I154" s="183"/>
      <c r="J154" s="152" t="e">
        <f>IF(AND(Q154="",#REF!&gt;0,#REF!&lt;5),K154,0)</f>
        <v>#REF!</v>
      </c>
      <c r="K154" s="153" t="str">
        <f>IF(D154="","ZZZ9",IF(AND(#REF!&gt;0,#REF!&lt;5),D154&amp;#REF!,D154&amp;"9"))</f>
        <v>ZZZ9</v>
      </c>
      <c r="L154" s="154">
        <f t="shared" si="0"/>
        <v>999</v>
      </c>
      <c r="M154" s="174">
        <f t="shared" si="1"/>
        <v>999</v>
      </c>
      <c r="N154" s="165"/>
      <c r="O154" s="184"/>
      <c r="P154" s="157">
        <f t="shared" si="2"/>
        <v>999</v>
      </c>
      <c r="Q154" s="158"/>
    </row>
    <row r="155" spans="1:17" x14ac:dyDescent="0.25">
      <c r="A155" s="144">
        <v>149</v>
      </c>
      <c r="B155" s="176"/>
      <c r="C155" s="176"/>
      <c r="D155" s="151"/>
      <c r="E155" s="148"/>
      <c r="F155" s="173"/>
      <c r="G155" s="173"/>
      <c r="H155" s="182"/>
      <c r="I155" s="183"/>
      <c r="J155" s="152" t="e">
        <f>IF(AND(Q155="",#REF!&gt;0,#REF!&lt;5),K155,0)</f>
        <v>#REF!</v>
      </c>
      <c r="K155" s="153" t="str">
        <f>IF(D155="","ZZZ9",IF(AND(#REF!&gt;0,#REF!&lt;5),D155&amp;#REF!,D155&amp;"9"))</f>
        <v>ZZZ9</v>
      </c>
      <c r="L155" s="154">
        <f t="shared" si="0"/>
        <v>999</v>
      </c>
      <c r="M155" s="174">
        <f t="shared" si="1"/>
        <v>999</v>
      </c>
      <c r="N155" s="165"/>
      <c r="O155" s="184"/>
      <c r="P155" s="157">
        <f t="shared" si="2"/>
        <v>999</v>
      </c>
      <c r="Q155" s="158"/>
    </row>
    <row r="156" spans="1:17" x14ac:dyDescent="0.25">
      <c r="A156" s="144">
        <v>150</v>
      </c>
      <c r="B156" s="176"/>
      <c r="C156" s="176"/>
      <c r="D156" s="151"/>
      <c r="E156" s="148"/>
      <c r="F156" s="173"/>
      <c r="G156" s="173"/>
      <c r="H156" s="182"/>
      <c r="I156" s="183"/>
      <c r="J156" s="152" t="e">
        <f>IF(AND(Q156="",#REF!&gt;0,#REF!&lt;5),K156,0)</f>
        <v>#REF!</v>
      </c>
      <c r="K156" s="153" t="str">
        <f>IF(D156="","ZZZ9",IF(AND(#REF!&gt;0,#REF!&lt;5),D156&amp;#REF!,D156&amp;"9"))</f>
        <v>ZZZ9</v>
      </c>
      <c r="L156" s="154">
        <f t="shared" si="0"/>
        <v>999</v>
      </c>
      <c r="M156" s="174">
        <f t="shared" si="1"/>
        <v>999</v>
      </c>
      <c r="N156" s="165"/>
      <c r="O156" s="184"/>
      <c r="P156" s="157">
        <f t="shared" si="2"/>
        <v>999</v>
      </c>
      <c r="Q156" s="158"/>
    </row>
  </sheetData>
  <sheetProtection selectLockedCells="1" selectUnlockedCells="1"/>
  <conditionalFormatting sqref="E7:E20 E23:E156">
    <cfRule type="expression" dxfId="102" priority="7" stopIfTrue="1">
      <formula>AND(ROUNDDOWN(($A$4-E7)/365.25,0)&lt;=13,G7&lt;&gt;"OK")</formula>
    </cfRule>
    <cfRule type="expression" dxfId="101" priority="8" stopIfTrue="1">
      <formula>AND(ROUNDDOWN(($A$4-E7)/365.25,0)&lt;=14,G7&lt;&gt;"OK")</formula>
    </cfRule>
    <cfRule type="expression" dxfId="100" priority="9" stopIfTrue="1">
      <formula>AND(ROUNDDOWN(($A$4-E7)/365.25,0)&lt;=17,G7&lt;&gt;"OK")</formula>
    </cfRule>
  </conditionalFormatting>
  <conditionalFormatting sqref="J7:J156">
    <cfRule type="cellIs" dxfId="99" priority="10" stopIfTrue="1" operator="equal">
      <formula>"Z"</formula>
    </cfRule>
  </conditionalFormatting>
  <conditionalFormatting sqref="A23:D156 A7:A22">
    <cfRule type="expression" dxfId="98" priority="11" stopIfTrue="1">
      <formula>$Q7&gt;=1</formula>
    </cfRule>
  </conditionalFormatting>
  <conditionalFormatting sqref="E7:E14">
    <cfRule type="expression" dxfId="97" priority="12" stopIfTrue="1">
      <formula>AND(ROUNDDOWN(($A$4-E7)/365.25,0)&lt;=13,G7&lt;&gt;"OK")</formula>
    </cfRule>
    <cfRule type="expression" dxfId="96" priority="13" stopIfTrue="1">
      <formula>AND(ROUNDDOWN(($A$4-E7)/365.25,0)&lt;=14,G7&lt;&gt;"OK")</formula>
    </cfRule>
    <cfRule type="expression" dxfId="95" priority="14" stopIfTrue="1">
      <formula>AND(ROUNDDOWN(($A$4-E7)/365.25,0)&lt;=17,G7&lt;&gt;"OK")</formula>
    </cfRule>
  </conditionalFormatting>
  <conditionalFormatting sqref="J7:J14">
    <cfRule type="cellIs" dxfId="94" priority="15" stopIfTrue="1" operator="equal">
      <formula>"Z"</formula>
    </cfRule>
  </conditionalFormatting>
  <conditionalFormatting sqref="E7:E14">
    <cfRule type="expression" dxfId="93" priority="16" stopIfTrue="1">
      <formula>AND(ROUNDDOWN(($A$4-E7)/365.25,0)&lt;=13,G7&lt;&gt;"OK")</formula>
    </cfRule>
    <cfRule type="expression" dxfId="92" priority="17" stopIfTrue="1">
      <formula>AND(ROUNDDOWN(($A$4-E7)/365.25,0)&lt;=14,G7&lt;&gt;"OK")</formula>
    </cfRule>
    <cfRule type="expression" dxfId="91" priority="18" stopIfTrue="1">
      <formula>AND(ROUNDDOWN(($A$4-E7)/365.25,0)&lt;=17,G7&lt;&gt;"OK")</formula>
    </cfRule>
  </conditionalFormatting>
  <conditionalFormatting sqref="E7:E20 E29:E37 E23:E27">
    <cfRule type="expression" dxfId="90" priority="19" stopIfTrue="1">
      <formula>AND(ROUNDDOWN(($A$4-E7)/365.25,0)&lt;=13,G7&lt;&gt;"OK")</formula>
    </cfRule>
    <cfRule type="expression" dxfId="89" priority="20" stopIfTrue="1">
      <formula>AND(ROUNDDOWN(($A$4-E7)/365.25,0)&lt;=14,G7&lt;&gt;"OK")</formula>
    </cfRule>
    <cfRule type="expression" dxfId="88" priority="21" stopIfTrue="1">
      <formula>AND(ROUNDDOWN(($A$4-E7)/365.25,0)&lt;=17,G7&lt;&gt;"OK")</formula>
    </cfRule>
  </conditionalFormatting>
  <conditionalFormatting sqref="B23:D37">
    <cfRule type="expression" dxfId="87" priority="22" stopIfTrue="1">
      <formula>$Q23&gt;=1</formula>
    </cfRule>
  </conditionalFormatting>
  <conditionalFormatting sqref="D7">
    <cfRule type="expression" dxfId="86" priority="23" stopIfTrue="1">
      <formula>$S7&gt;=1</formula>
    </cfRule>
  </conditionalFormatting>
  <conditionalFormatting sqref="E21:E22">
    <cfRule type="expression" dxfId="85" priority="1" stopIfTrue="1">
      <formula>AND(ROUNDDOWN(($A$4-E21)/365.25,0)&lt;=13,G21&lt;&gt;"OK")</formula>
    </cfRule>
    <cfRule type="expression" dxfId="84" priority="2" stopIfTrue="1">
      <formula>AND(ROUNDDOWN(($A$4-E21)/365.25,0)&lt;=14,G21&lt;&gt;"OK")</formula>
    </cfRule>
    <cfRule type="expression" dxfId="83" priority="3" stopIfTrue="1">
      <formula>AND(ROUNDDOWN(($A$4-E21)/365.25,0)&lt;=17,G21&lt;&gt;"OK")</formula>
    </cfRule>
  </conditionalFormatting>
  <conditionalFormatting sqref="E21:E22">
    <cfRule type="expression" dxfId="82" priority="4" stopIfTrue="1">
      <formula>AND(ROUNDDOWN(($A$4-E21)/365.25,0)&lt;=13,G21&lt;&gt;"OK")</formula>
    </cfRule>
    <cfRule type="expression" dxfId="81" priority="5" stopIfTrue="1">
      <formula>AND(ROUNDDOWN(($A$4-E21)/365.25,0)&lt;=14,G21&lt;&gt;"OK")</formula>
    </cfRule>
    <cfRule type="expression" dxfId="80" priority="6" stopIfTrue="1">
      <formula>AND(ROUNDDOWN(($A$4-E21)/365.25,0)&lt;=17,G21&lt;&gt;"OK")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E7FA-4E92-45D6-88D7-5EE91BC9DA5D}">
  <sheetPr codeName="Munka24">
    <tabColor indexed="11"/>
  </sheetPr>
  <dimension ref="A1:AK43"/>
  <sheetViews>
    <sheetView workbookViewId="0">
      <selection activeCell="T14" sqref="T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1" t="str">
        <f>Altalanos!$C$8</f>
        <v>Fiú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/>
      <c r="M3" s="53" t="s">
        <v>35</v>
      </c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301"/>
      <c r="M4" s="218">
        <f>Altalanos!$E$10</f>
        <v>0</v>
      </c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229" t="s">
        <v>105</v>
      </c>
      <c r="B7" s="230">
        <v>7</v>
      </c>
      <c r="C7" s="302">
        <f>IF($B7="","",VLOOKUP($B7,'Fiú 2 kcs. A ELO'!$A$7:$O$22,5))</f>
        <v>0</v>
      </c>
      <c r="D7" s="302">
        <f>IF($B7="","",VLOOKUP($B7,'Fiú 2 kcs. A ELO'!$A$7:$O$22,15))</f>
        <v>0</v>
      </c>
      <c r="E7" s="656" t="str">
        <f>UPPER(IF($B7="","",VLOOKUP($B7,'Fiú 2 kcs. A ELO'!$A$7:$O$22,2)))</f>
        <v xml:space="preserve">SZALAY </v>
      </c>
      <c r="F7" s="656"/>
      <c r="G7" s="656" t="str">
        <f>IF($B7="","",VLOOKUP($B7,'Fiú 2 kcs. A ELO'!$A$7:$O$22,3))</f>
        <v>Milán</v>
      </c>
      <c r="H7" s="656"/>
      <c r="I7" s="159" t="s">
        <v>223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196"/>
      <c r="R7" s="196"/>
      <c r="S7" s="196"/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237"/>
      <c r="C8" s="304"/>
      <c r="D8" s="304"/>
      <c r="E8" s="304"/>
      <c r="F8" s="304"/>
      <c r="G8" s="304"/>
      <c r="H8" s="304"/>
      <c r="I8" s="304"/>
      <c r="J8" s="227"/>
      <c r="K8" s="229"/>
      <c r="L8" s="229"/>
      <c r="M8" s="239"/>
      <c r="N8" s="196"/>
      <c r="O8" s="196"/>
      <c r="P8" s="196"/>
      <c r="Q8" s="196"/>
      <c r="R8" s="196"/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230">
        <v>2</v>
      </c>
      <c r="C9" s="302">
        <f>IF($B9="","",VLOOKUP($B9,'Fiú 2 kcs. A ELO'!$A$7:$O$22,5))</f>
        <v>0</v>
      </c>
      <c r="D9" s="302">
        <f>IF($B9="","",VLOOKUP($B9,'Fiú 2 kcs. A ELO'!$A$7:$O$22,15))</f>
        <v>0</v>
      </c>
      <c r="E9" s="656" t="str">
        <f>UPPER(IF($B9="","",VLOOKUP($B9,'Fiú 2 kcs. A ELO'!$A$7:$O$22,2)))</f>
        <v xml:space="preserve">RÁCZ </v>
      </c>
      <c r="F9" s="656"/>
      <c r="G9" s="656" t="str">
        <f>IF($B9="","",VLOOKUP($B9,'Fiú 2 kcs. A ELO'!$A$7:$O$22,3))</f>
        <v>Levente</v>
      </c>
      <c r="H9" s="656"/>
      <c r="I9" s="167" t="s">
        <v>61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237"/>
      <c r="C10" s="304"/>
      <c r="D10" s="304"/>
      <c r="E10" s="304"/>
      <c r="F10" s="304"/>
      <c r="G10" s="304"/>
      <c r="H10" s="304"/>
      <c r="I10" s="304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230">
        <v>12</v>
      </c>
      <c r="C11" s="302">
        <f>IF($B11="","",VLOOKUP($B11,'Fiú 2 kcs. A ELO'!$A$7:$O$22,5))</f>
        <v>0</v>
      </c>
      <c r="D11" s="302">
        <f>IF($B11="","",VLOOKUP($B11,'Fiú 2 kcs. A ELO'!$A$7:$O$22,15))</f>
        <v>0</v>
      </c>
      <c r="E11" s="656" t="str">
        <f>UPPER(IF($B11="","",VLOOKUP($B11,'Fiú 2 kcs. A ELO'!$A$7:$O$22,2)))</f>
        <v xml:space="preserve">ONYEJIJI </v>
      </c>
      <c r="F11" s="656"/>
      <c r="G11" s="656" t="str">
        <f>IF($B11="","",VLOOKUP($B11,'Fiú 2 kcs. A ELO'!$A$7:$O$22,3))</f>
        <v>Olivér Chisom</v>
      </c>
      <c r="H11" s="656"/>
      <c r="I11" s="159" t="s">
        <v>296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9"/>
      <c r="B12" s="237"/>
      <c r="C12" s="304"/>
      <c r="D12" s="304"/>
      <c r="E12" s="304"/>
      <c r="F12" s="304"/>
      <c r="G12" s="304"/>
      <c r="H12" s="304"/>
      <c r="I12" s="304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229" t="s">
        <v>152</v>
      </c>
      <c r="B13" s="230">
        <v>15</v>
      </c>
      <c r="C13" s="302">
        <f>IF($B13="","",VLOOKUP($B13,'Fiú 2 kcs. A ELO'!$A$7:$O$22,5))</f>
        <v>0</v>
      </c>
      <c r="D13" s="302">
        <f>IF($B13="","",VLOOKUP($B13,'Fiú 2 kcs. A ELO'!$A$7:$O$22,15))</f>
        <v>0</v>
      </c>
      <c r="E13" s="656" t="str">
        <f>UPPER(IF($B13="","",VLOOKUP($B13,'Fiú 2 kcs. A ELO'!$A$7:$O$22,2)))</f>
        <v xml:space="preserve">JOHANCSIK </v>
      </c>
      <c r="F13" s="656"/>
      <c r="G13" s="656" t="str">
        <f>IF($B13="","",VLOOKUP($B13,'Fiú 2 kcs. A ELO'!$A$7:$O$22,3))</f>
        <v>Nimród</v>
      </c>
      <c r="H13" s="656"/>
      <c r="I13" s="147" t="s">
        <v>406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 x14ac:dyDescent="0.25">
      <c r="A18" s="227"/>
      <c r="B18" s="649"/>
      <c r="C18" s="649"/>
      <c r="D18" s="650" t="str">
        <f>E7</f>
        <v xml:space="preserve">SZALAY </v>
      </c>
      <c r="E18" s="650"/>
      <c r="F18" s="650" t="str">
        <f>E9</f>
        <v xml:space="preserve">RÁCZ </v>
      </c>
      <c r="G18" s="650"/>
      <c r="H18" s="650" t="str">
        <f>E11</f>
        <v xml:space="preserve">ONYEJIJI </v>
      </c>
      <c r="I18" s="650"/>
      <c r="J18" s="650" t="str">
        <f>E13</f>
        <v xml:space="preserve">JOHANCSIK </v>
      </c>
      <c r="K18" s="650"/>
      <c r="L18" s="227"/>
      <c r="M18" s="227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 x14ac:dyDescent="0.25">
      <c r="A19" s="241" t="s">
        <v>105</v>
      </c>
      <c r="B19" s="651" t="str">
        <f>E7</f>
        <v xml:space="preserve">SZALAY </v>
      </c>
      <c r="C19" s="651"/>
      <c r="D19" s="652"/>
      <c r="E19" s="652"/>
      <c r="F19" s="653"/>
      <c r="G19" s="653"/>
      <c r="H19" s="653"/>
      <c r="I19" s="653"/>
      <c r="J19" s="650"/>
      <c r="K19" s="650"/>
      <c r="L19" s="227"/>
      <c r="M19" s="227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 x14ac:dyDescent="0.25">
      <c r="A20" s="241" t="s">
        <v>125</v>
      </c>
      <c r="B20" s="651" t="str">
        <f>E9</f>
        <v xml:space="preserve">RÁCZ </v>
      </c>
      <c r="C20" s="651"/>
      <c r="D20" s="653"/>
      <c r="E20" s="653"/>
      <c r="F20" s="652"/>
      <c r="G20" s="652"/>
      <c r="H20" s="653"/>
      <c r="I20" s="653"/>
      <c r="J20" s="653"/>
      <c r="K20" s="653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 x14ac:dyDescent="0.25">
      <c r="A21" s="241" t="s">
        <v>128</v>
      </c>
      <c r="B21" s="651" t="str">
        <f>E11</f>
        <v xml:space="preserve">ONYEJIJI </v>
      </c>
      <c r="C21" s="651"/>
      <c r="D21" s="653"/>
      <c r="E21" s="653"/>
      <c r="F21" s="653"/>
      <c r="G21" s="653"/>
      <c r="H21" s="652"/>
      <c r="I21" s="652"/>
      <c r="J21" s="653"/>
      <c r="K21" s="653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 x14ac:dyDescent="0.25">
      <c r="A22" s="241" t="s">
        <v>152</v>
      </c>
      <c r="B22" s="651" t="str">
        <f>E13</f>
        <v xml:space="preserve">JOHANCSIK </v>
      </c>
      <c r="C22" s="651"/>
      <c r="D22" s="653"/>
      <c r="E22" s="653"/>
      <c r="F22" s="653"/>
      <c r="G22" s="653"/>
      <c r="H22" s="650"/>
      <c r="I22" s="650"/>
      <c r="J22" s="652"/>
      <c r="K22" s="652"/>
      <c r="L22" s="227"/>
      <c r="M22" s="227"/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3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42"/>
      <c r="M32" s="227"/>
      <c r="O32" s="196"/>
      <c r="P32" s="196"/>
      <c r="Q32" s="196"/>
      <c r="R32" s="196"/>
      <c r="S32" s="196"/>
    </row>
    <row r="33" spans="1:19" x14ac:dyDescent="0.25">
      <c r="A33" s="243" t="s">
        <v>114</v>
      </c>
      <c r="B33" s="244"/>
      <c r="C33" s="245"/>
      <c r="D33" s="246" t="s">
        <v>132</v>
      </c>
      <c r="E33" s="247" t="s">
        <v>133</v>
      </c>
      <c r="F33" s="248"/>
      <c r="G33" s="246" t="s">
        <v>132</v>
      </c>
      <c r="H33" s="247" t="s">
        <v>134</v>
      </c>
      <c r="I33" s="249"/>
      <c r="J33" s="247" t="s">
        <v>135</v>
      </c>
      <c r="K33" s="250" t="s">
        <v>136</v>
      </c>
      <c r="L33" s="31"/>
      <c r="M33" s="248"/>
      <c r="O33" s="196"/>
      <c r="P33" s="253"/>
      <c r="Q33" s="253"/>
      <c r="R33" s="210"/>
      <c r="S33" s="196"/>
    </row>
    <row r="34" spans="1:19" x14ac:dyDescent="0.25">
      <c r="A34" s="254" t="s">
        <v>137</v>
      </c>
      <c r="B34" s="255"/>
      <c r="C34" s="256"/>
      <c r="D34" s="257"/>
      <c r="E34" s="654"/>
      <c r="F34" s="654"/>
      <c r="G34" s="258" t="s">
        <v>138</v>
      </c>
      <c r="H34" s="255"/>
      <c r="I34" s="259"/>
      <c r="J34" s="260"/>
      <c r="K34" s="261" t="s">
        <v>139</v>
      </c>
      <c r="L34" s="262"/>
      <c r="M34" s="281"/>
      <c r="O34" s="196"/>
      <c r="P34" s="211"/>
      <c r="Q34" s="211"/>
      <c r="R34" s="264"/>
      <c r="S34" s="196"/>
    </row>
    <row r="35" spans="1:19" x14ac:dyDescent="0.25">
      <c r="A35" s="265" t="s">
        <v>140</v>
      </c>
      <c r="B35" s="266"/>
      <c r="C35" s="267"/>
      <c r="D35" s="268"/>
      <c r="E35" s="655"/>
      <c r="F35" s="655"/>
      <c r="G35" s="269" t="s">
        <v>141</v>
      </c>
      <c r="H35" s="270"/>
      <c r="I35" s="271"/>
      <c r="J35" s="272"/>
      <c r="K35" s="273"/>
      <c r="L35" s="242"/>
      <c r="M35" s="274"/>
      <c r="O35" s="196"/>
      <c r="P35" s="264"/>
      <c r="Q35" s="275"/>
      <c r="R35" s="264"/>
      <c r="S35" s="196"/>
    </row>
    <row r="36" spans="1:19" x14ac:dyDescent="0.25">
      <c r="A36" s="276"/>
      <c r="B36" s="277"/>
      <c r="C36" s="278"/>
      <c r="D36" s="268"/>
      <c r="E36" s="279"/>
      <c r="F36" s="280"/>
      <c r="G36" s="269" t="s">
        <v>142</v>
      </c>
      <c r="H36" s="270"/>
      <c r="I36" s="271"/>
      <c r="J36" s="272"/>
      <c r="K36" s="261" t="s">
        <v>143</v>
      </c>
      <c r="L36" s="262"/>
      <c r="M36" s="281"/>
      <c r="O36" s="196"/>
      <c r="P36" s="211"/>
      <c r="Q36" s="211"/>
      <c r="R36" s="264"/>
      <c r="S36" s="196"/>
    </row>
    <row r="37" spans="1:19" x14ac:dyDescent="0.25">
      <c r="A37" s="282"/>
      <c r="B37" s="283"/>
      <c r="C37" s="284"/>
      <c r="D37" s="268"/>
      <c r="E37" s="279"/>
      <c r="F37" s="280"/>
      <c r="G37" s="269" t="s">
        <v>144</v>
      </c>
      <c r="H37" s="270"/>
      <c r="I37" s="271"/>
      <c r="J37" s="272"/>
      <c r="K37" s="285"/>
      <c r="L37" s="280"/>
      <c r="M37" s="263"/>
      <c r="O37" s="196"/>
      <c r="P37" s="264"/>
      <c r="Q37" s="275"/>
      <c r="R37" s="264"/>
      <c r="S37" s="196"/>
    </row>
    <row r="38" spans="1:19" x14ac:dyDescent="0.25">
      <c r="A38" s="286"/>
      <c r="B38" s="287"/>
      <c r="C38" s="288"/>
      <c r="D38" s="268"/>
      <c r="E38" s="279"/>
      <c r="F38" s="280"/>
      <c r="G38" s="269" t="s">
        <v>145</v>
      </c>
      <c r="H38" s="270"/>
      <c r="I38" s="271"/>
      <c r="J38" s="272"/>
      <c r="K38" s="265"/>
      <c r="L38" s="242"/>
      <c r="M38" s="274"/>
      <c r="O38" s="196"/>
      <c r="P38" s="264"/>
      <c r="Q38" s="275"/>
      <c r="R38" s="264"/>
      <c r="S38" s="196"/>
    </row>
    <row r="39" spans="1:19" x14ac:dyDescent="0.25">
      <c r="A39" s="289"/>
      <c r="B39" s="290"/>
      <c r="C39" s="284"/>
      <c r="D39" s="268"/>
      <c r="E39" s="279"/>
      <c r="F39" s="280"/>
      <c r="G39" s="269" t="s">
        <v>146</v>
      </c>
      <c r="H39" s="270"/>
      <c r="I39" s="271"/>
      <c r="J39" s="272"/>
      <c r="K39" s="261" t="s">
        <v>33</v>
      </c>
      <c r="L39" s="262"/>
      <c r="M39" s="281"/>
      <c r="O39" s="196"/>
      <c r="P39" s="211"/>
      <c r="Q39" s="211"/>
      <c r="R39" s="264"/>
      <c r="S39" s="196"/>
    </row>
    <row r="40" spans="1:19" x14ac:dyDescent="0.25">
      <c r="A40" s="289"/>
      <c r="B40" s="290"/>
      <c r="C40" s="291"/>
      <c r="D40" s="268"/>
      <c r="E40" s="279"/>
      <c r="F40" s="280"/>
      <c r="G40" s="269" t="s">
        <v>147</v>
      </c>
      <c r="H40" s="270"/>
      <c r="I40" s="271"/>
      <c r="J40" s="272"/>
      <c r="K40" s="285"/>
      <c r="L40" s="280"/>
      <c r="M40" s="263"/>
      <c r="O40" s="196"/>
      <c r="P40" s="264"/>
      <c r="Q40" s="275"/>
      <c r="R40" s="264"/>
      <c r="S40" s="196"/>
    </row>
    <row r="41" spans="1:19" x14ac:dyDescent="0.25">
      <c r="A41" s="292"/>
      <c r="B41" s="293"/>
      <c r="C41" s="294"/>
      <c r="D41" s="295"/>
      <c r="E41" s="296"/>
      <c r="F41" s="242"/>
      <c r="G41" s="297" t="s">
        <v>148</v>
      </c>
      <c r="H41" s="266"/>
      <c r="I41" s="298"/>
      <c r="J41" s="299"/>
      <c r="K41" s="265">
        <f>M4</f>
        <v>0</v>
      </c>
      <c r="L41" s="242"/>
      <c r="M41" s="274"/>
      <c r="O41" s="196"/>
      <c r="P41" s="264"/>
      <c r="Q41" s="275"/>
      <c r="R41" s="300"/>
      <c r="S41" s="196"/>
    </row>
    <row r="42" spans="1:19" x14ac:dyDescent="0.25">
      <c r="O42" s="196"/>
      <c r="P42" s="196"/>
      <c r="Q42" s="196"/>
      <c r="R42" s="196"/>
      <c r="S42" s="196"/>
    </row>
    <row r="43" spans="1:19" x14ac:dyDescent="0.25">
      <c r="O43" s="196"/>
      <c r="P43" s="196"/>
      <c r="Q43" s="196"/>
      <c r="R43" s="196"/>
      <c r="S43" s="196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79" priority="1" stopIfTrue="1" operator="equal">
      <formula>"Bye"</formula>
    </cfRule>
  </conditionalFormatting>
  <conditionalFormatting sqref="R41">
    <cfRule type="expression" dxfId="78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028-074C-4E26-B813-F3055F11B1C1}">
  <sheetPr codeName="Munka25">
    <tabColor indexed="11"/>
  </sheetPr>
  <dimension ref="A1:AK43"/>
  <sheetViews>
    <sheetView workbookViewId="0">
      <selection activeCell="N22" sqref="N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9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1" t="str">
        <f>Altalanos!$C$8</f>
        <v>Fiú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1"/>
      <c r="R3" s="306"/>
      <c r="S3" s="196"/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2" t="s">
        <v>106</v>
      </c>
      <c r="Q4" s="213" t="s">
        <v>153</v>
      </c>
      <c r="R4" s="213" t="s">
        <v>151</v>
      </c>
      <c r="S4" s="307"/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221" t="s">
        <v>109</v>
      </c>
      <c r="Q5" s="222" t="s">
        <v>150</v>
      </c>
      <c r="R5" s="222" t="s">
        <v>154</v>
      </c>
      <c r="S5" s="307"/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225" t="s">
        <v>119</v>
      </c>
      <c r="Q6" s="226" t="s">
        <v>155</v>
      </c>
      <c r="R6" s="226" t="s">
        <v>107</v>
      </c>
      <c r="S6" s="307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229" t="s">
        <v>105</v>
      </c>
      <c r="B7" s="230">
        <v>8</v>
      </c>
      <c r="C7" s="302">
        <f>IF($B7="","",VLOOKUP($B7,'Fiú 2 kcs. A ELO'!$A$7:$O$22,5))</f>
        <v>0</v>
      </c>
      <c r="D7" s="302">
        <f>IF($B7="","",VLOOKUP($B7,'Fiú 2 kcs. A ELO'!$A$7:$O$22,15))</f>
        <v>0</v>
      </c>
      <c r="E7" s="656" t="str">
        <f>UPPER(IF($B7="","",VLOOKUP($B7,'Fiú 2 kcs. A ELO'!$A$7:$O$22,2)))</f>
        <v xml:space="preserve">NAGY </v>
      </c>
      <c r="F7" s="656"/>
      <c r="G7" s="656" t="str">
        <f>IF($B7="","",VLOOKUP($B7,'Fiú 2 kcs. A ELO'!$A$7:$O$22,3))</f>
        <v>Nándor</v>
      </c>
      <c r="H7" s="656"/>
      <c r="I7" s="167" t="s">
        <v>285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212" t="s">
        <v>156</v>
      </c>
      <c r="Q7" s="213" t="s">
        <v>110</v>
      </c>
      <c r="R7" s="213" t="s">
        <v>157</v>
      </c>
      <c r="S7" s="196"/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237"/>
      <c r="C8" s="304"/>
      <c r="D8" s="304"/>
      <c r="E8" s="304"/>
      <c r="F8" s="304"/>
      <c r="G8" s="304"/>
      <c r="H8" s="304"/>
      <c r="I8" s="304"/>
      <c r="J8" s="227"/>
      <c r="K8" s="229"/>
      <c r="L8" s="229"/>
      <c r="M8" s="239"/>
      <c r="N8" s="196"/>
      <c r="O8" s="196"/>
      <c r="P8" s="221" t="s">
        <v>158</v>
      </c>
      <c r="Q8" s="222" t="s">
        <v>120</v>
      </c>
      <c r="R8" s="222" t="s">
        <v>159</v>
      </c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230">
        <v>6</v>
      </c>
      <c r="C9" s="302">
        <f>IF($B9="","",VLOOKUP($B9,'Fiú 2 kcs. A ELO'!$A$7:$O$22,5))</f>
        <v>0</v>
      </c>
      <c r="D9" s="302">
        <f>IF($B9="","",VLOOKUP($B9,'Fiú 2 kcs. A ELO'!$A$7:$O$22,15))</f>
        <v>0</v>
      </c>
      <c r="E9" s="656" t="str">
        <f>UPPER(IF($B9="","",VLOOKUP($B9,'Fiú 2 kcs. A ELO'!$A$7:$O$22,2)))</f>
        <v xml:space="preserve">MÉSZÁROS </v>
      </c>
      <c r="F9" s="656"/>
      <c r="G9" s="656" t="str">
        <f>IF($B9="","",VLOOKUP($B9,'Fiú 2 kcs. A ELO'!$A$7:$O$22,3))</f>
        <v xml:space="preserve">Ferenc </v>
      </c>
      <c r="H9" s="656"/>
      <c r="I9" s="159" t="s">
        <v>281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237"/>
      <c r="C10" s="304"/>
      <c r="D10" s="304"/>
      <c r="E10" s="304"/>
      <c r="F10" s="304"/>
      <c r="G10" s="304"/>
      <c r="H10" s="304"/>
      <c r="I10" s="304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230">
        <v>3</v>
      </c>
      <c r="C11" s="302">
        <f>IF($B11="","",VLOOKUP($B11,'Fiú 2 kcs. A ELO'!$A$7:$O$22,5))</f>
        <v>0</v>
      </c>
      <c r="D11" s="302">
        <f>IF($B11="","",VLOOKUP($B11,'Fiú 2 kcs. A ELO'!$A$7:$O$22,15))</f>
        <v>0</v>
      </c>
      <c r="E11" s="656" t="str">
        <f>UPPER(IF($B11="","",VLOOKUP($B11,'Fiú 2 kcs. A ELO'!$A$7:$O$22,2)))</f>
        <v xml:space="preserve">VINCZE </v>
      </c>
      <c r="F11" s="656"/>
      <c r="G11" s="656" t="str">
        <f>IF($B11="","",VLOOKUP($B11,'Fiú 2 kcs. A ELO'!$A$7:$O$22,3))</f>
        <v>Árpád</v>
      </c>
      <c r="H11" s="656"/>
      <c r="I11" s="167" t="s">
        <v>272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9"/>
      <c r="B12" s="237"/>
      <c r="C12" s="304"/>
      <c r="D12" s="304"/>
      <c r="E12" s="304"/>
      <c r="F12" s="304"/>
      <c r="G12" s="304"/>
      <c r="H12" s="304"/>
      <c r="I12" s="304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229" t="s">
        <v>152</v>
      </c>
      <c r="B13" s="230">
        <v>16</v>
      </c>
      <c r="C13" s="302">
        <f>IF($B13="","",VLOOKUP($B13,'Fiú 2 kcs. A ELO'!$A$7:$O$22,5))</f>
        <v>0</v>
      </c>
      <c r="D13" s="302">
        <f>IF($B13="","",VLOOKUP($B13,'Fiú 2 kcs. A ELO'!$A$7:$O$22,15))</f>
        <v>0</v>
      </c>
      <c r="E13" s="656" t="str">
        <f>UPPER(IF($B13="","",VLOOKUP($B13,'Fiú 2 kcs. A ELO'!$A$7:$O$22,2)))</f>
        <v xml:space="preserve">ILLÉS-MARÓTHY </v>
      </c>
      <c r="F13" s="656"/>
      <c r="G13" s="656" t="str">
        <f>IF($B13="","",VLOOKUP($B13,'Fiú 2 kcs. A ELO'!$A$7:$O$22,3))</f>
        <v xml:space="preserve">Bence </v>
      </c>
      <c r="H13" s="656"/>
      <c r="I13" s="147" t="s">
        <v>409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237"/>
      <c r="C14" s="304"/>
      <c r="D14" s="304"/>
      <c r="E14" s="304"/>
      <c r="F14" s="304"/>
      <c r="G14" s="304"/>
      <c r="H14" s="304"/>
      <c r="I14" s="304"/>
      <c r="J14" s="227"/>
      <c r="K14" s="229"/>
      <c r="L14" s="229"/>
      <c r="M14" s="305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9" t="s">
        <v>160</v>
      </c>
      <c r="B15" s="230"/>
      <c r="C15" s="302" t="str">
        <f>IF($B15="","",VLOOKUP($B15,'Fiú 2 kcs. A ELO'!$A$7:$O$22,5))</f>
        <v/>
      </c>
      <c r="D15" s="302" t="str">
        <f>IF($B15="","",VLOOKUP($B15,'Fiú 2 kcs. A ELO'!$A$7:$O$22,15))</f>
        <v/>
      </c>
      <c r="E15" s="656" t="str">
        <f>UPPER(IF($B15="","",VLOOKUP($B15,'Fiú 2 kcs. A ELO'!$A$7:$O$22,2)))</f>
        <v/>
      </c>
      <c r="F15" s="656"/>
      <c r="G15" s="656" t="str">
        <f>IF($B15="","",VLOOKUP($B15,'Fiú 2 kcs. A ELO'!$A$7:$O$22,3))</f>
        <v/>
      </c>
      <c r="H15" s="656"/>
      <c r="I15" s="303" t="str">
        <f>IF($B15="","",VLOOKUP($B15,'Fiú 2 kcs. A ELO'!$A$7:$O$22,4))</f>
        <v/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 x14ac:dyDescent="0.25">
      <c r="A18" s="227"/>
      <c r="B18" s="649"/>
      <c r="C18" s="649"/>
      <c r="D18" s="650" t="str">
        <f>E7</f>
        <v xml:space="preserve">NAGY </v>
      </c>
      <c r="E18" s="650"/>
      <c r="F18" s="650" t="str">
        <f>E9</f>
        <v xml:space="preserve">MÉSZÁROS </v>
      </c>
      <c r="G18" s="650"/>
      <c r="H18" s="650" t="str">
        <f>E11</f>
        <v xml:space="preserve">VINCZE </v>
      </c>
      <c r="I18" s="650"/>
      <c r="J18" s="650" t="str">
        <f>E13</f>
        <v xml:space="preserve">ILLÉS-MARÓTHY </v>
      </c>
      <c r="K18" s="650"/>
      <c r="L18" s="650" t="str">
        <f>E15</f>
        <v/>
      </c>
      <c r="M18" s="650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 x14ac:dyDescent="0.25">
      <c r="A19" s="241" t="s">
        <v>105</v>
      </c>
      <c r="B19" s="651" t="str">
        <f>E7</f>
        <v xml:space="preserve">NAGY </v>
      </c>
      <c r="C19" s="651"/>
      <c r="D19" s="652"/>
      <c r="E19" s="652"/>
      <c r="F19" s="653"/>
      <c r="G19" s="653"/>
      <c r="H19" s="653"/>
      <c r="I19" s="653"/>
      <c r="J19" s="650"/>
      <c r="K19" s="650"/>
      <c r="L19" s="650"/>
      <c r="M19" s="650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 x14ac:dyDescent="0.25">
      <c r="A20" s="241" t="s">
        <v>125</v>
      </c>
      <c r="B20" s="651" t="str">
        <f>E9</f>
        <v xml:space="preserve">MÉSZÁROS </v>
      </c>
      <c r="C20" s="651"/>
      <c r="D20" s="653"/>
      <c r="E20" s="653"/>
      <c r="F20" s="652"/>
      <c r="G20" s="652"/>
      <c r="H20" s="653"/>
      <c r="I20" s="653"/>
      <c r="J20" s="653"/>
      <c r="K20" s="653"/>
      <c r="L20" s="650"/>
      <c r="M20" s="650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 x14ac:dyDescent="0.25">
      <c r="A21" s="241" t="s">
        <v>128</v>
      </c>
      <c r="B21" s="651" t="str">
        <f>E11</f>
        <v xml:space="preserve">VINCZE </v>
      </c>
      <c r="C21" s="651"/>
      <c r="D21" s="653"/>
      <c r="E21" s="653"/>
      <c r="F21" s="653"/>
      <c r="G21" s="653"/>
      <c r="H21" s="652"/>
      <c r="I21" s="652"/>
      <c r="J21" s="653"/>
      <c r="K21" s="653"/>
      <c r="L21" s="653"/>
      <c r="M21" s="653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 x14ac:dyDescent="0.25">
      <c r="A22" s="241" t="s">
        <v>152</v>
      </c>
      <c r="B22" s="651" t="str">
        <f>E13</f>
        <v xml:space="preserve">ILLÉS-MARÓTHY </v>
      </c>
      <c r="C22" s="651"/>
      <c r="D22" s="653"/>
      <c r="E22" s="653"/>
      <c r="F22" s="653"/>
      <c r="G22" s="653"/>
      <c r="H22" s="650"/>
      <c r="I22" s="650"/>
      <c r="J22" s="652"/>
      <c r="K22" s="652"/>
      <c r="L22" s="653"/>
      <c r="M22" s="653"/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 x14ac:dyDescent="0.25">
      <c r="A23" s="241" t="s">
        <v>160</v>
      </c>
      <c r="B23" s="651" t="str">
        <f>E15</f>
        <v/>
      </c>
      <c r="C23" s="651"/>
      <c r="D23" s="653"/>
      <c r="E23" s="653"/>
      <c r="F23" s="653"/>
      <c r="G23" s="653"/>
      <c r="H23" s="650"/>
      <c r="I23" s="650"/>
      <c r="J23" s="650"/>
      <c r="K23" s="650"/>
      <c r="L23" s="652"/>
      <c r="M23" s="652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3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42"/>
      <c r="M32" s="227"/>
      <c r="O32" s="196"/>
      <c r="P32" s="196"/>
      <c r="Q32" s="196"/>
      <c r="R32" s="196"/>
      <c r="S32" s="196"/>
    </row>
    <row r="33" spans="1:19" x14ac:dyDescent="0.25">
      <c r="A33" s="243" t="s">
        <v>114</v>
      </c>
      <c r="B33" s="244"/>
      <c r="C33" s="245"/>
      <c r="D33" s="246" t="s">
        <v>132</v>
      </c>
      <c r="E33" s="247" t="s">
        <v>133</v>
      </c>
      <c r="F33" s="248"/>
      <c r="G33" s="246" t="s">
        <v>132</v>
      </c>
      <c r="H33" s="247" t="s">
        <v>134</v>
      </c>
      <c r="I33" s="249"/>
      <c r="J33" s="247" t="s">
        <v>135</v>
      </c>
      <c r="K33" s="250" t="s">
        <v>136</v>
      </c>
      <c r="L33" s="31"/>
      <c r="M33" s="248"/>
      <c r="O33" s="196"/>
      <c r="P33" s="253"/>
      <c r="Q33" s="253"/>
      <c r="R33" s="210"/>
      <c r="S33" s="196"/>
    </row>
    <row r="34" spans="1:19" x14ac:dyDescent="0.25">
      <c r="A34" s="254" t="s">
        <v>137</v>
      </c>
      <c r="B34" s="255"/>
      <c r="C34" s="256"/>
      <c r="D34" s="257"/>
      <c r="E34" s="654"/>
      <c r="F34" s="654"/>
      <c r="G34" s="258" t="s">
        <v>138</v>
      </c>
      <c r="H34" s="255"/>
      <c r="I34" s="259"/>
      <c r="J34" s="260"/>
      <c r="K34" s="261" t="s">
        <v>139</v>
      </c>
      <c r="L34" s="262"/>
      <c r="M34" s="281"/>
      <c r="O34" s="196"/>
      <c r="P34" s="211"/>
      <c r="Q34" s="211"/>
      <c r="R34" s="264"/>
      <c r="S34" s="196"/>
    </row>
    <row r="35" spans="1:19" x14ac:dyDescent="0.25">
      <c r="A35" s="265" t="s">
        <v>140</v>
      </c>
      <c r="B35" s="266"/>
      <c r="C35" s="267"/>
      <c r="D35" s="268"/>
      <c r="E35" s="655"/>
      <c r="F35" s="655"/>
      <c r="G35" s="269" t="s">
        <v>141</v>
      </c>
      <c r="H35" s="270"/>
      <c r="I35" s="271"/>
      <c r="J35" s="272"/>
      <c r="K35" s="273"/>
      <c r="L35" s="242"/>
      <c r="M35" s="274"/>
      <c r="O35" s="196"/>
      <c r="P35" s="264"/>
      <c r="Q35" s="275"/>
      <c r="R35" s="264"/>
      <c r="S35" s="196"/>
    </row>
    <row r="36" spans="1:19" x14ac:dyDescent="0.25">
      <c r="A36" s="276"/>
      <c r="B36" s="277"/>
      <c r="C36" s="278"/>
      <c r="D36" s="268"/>
      <c r="E36" s="279"/>
      <c r="F36" s="280"/>
      <c r="G36" s="269" t="s">
        <v>142</v>
      </c>
      <c r="H36" s="270"/>
      <c r="I36" s="271"/>
      <c r="J36" s="272"/>
      <c r="K36" s="261" t="s">
        <v>143</v>
      </c>
      <c r="L36" s="262"/>
      <c r="M36" s="281"/>
      <c r="O36" s="196"/>
      <c r="P36" s="211"/>
      <c r="Q36" s="211"/>
      <c r="R36" s="264"/>
      <c r="S36" s="196"/>
    </row>
    <row r="37" spans="1:19" x14ac:dyDescent="0.25">
      <c r="A37" s="282"/>
      <c r="B37" s="283"/>
      <c r="C37" s="284"/>
      <c r="D37" s="268"/>
      <c r="E37" s="279"/>
      <c r="F37" s="280"/>
      <c r="G37" s="269" t="s">
        <v>144</v>
      </c>
      <c r="H37" s="270"/>
      <c r="I37" s="271"/>
      <c r="J37" s="272"/>
      <c r="K37" s="285"/>
      <c r="L37" s="280"/>
      <c r="M37" s="263"/>
      <c r="O37" s="196"/>
      <c r="P37" s="264"/>
      <c r="Q37" s="275"/>
      <c r="R37" s="264"/>
      <c r="S37" s="196"/>
    </row>
    <row r="38" spans="1:19" x14ac:dyDescent="0.25">
      <c r="A38" s="286"/>
      <c r="B38" s="287"/>
      <c r="C38" s="288"/>
      <c r="D38" s="268"/>
      <c r="E38" s="279"/>
      <c r="F38" s="280"/>
      <c r="G38" s="269" t="s">
        <v>145</v>
      </c>
      <c r="H38" s="270"/>
      <c r="I38" s="271"/>
      <c r="J38" s="272"/>
      <c r="K38" s="265"/>
      <c r="L38" s="242"/>
      <c r="M38" s="274"/>
      <c r="O38" s="196"/>
      <c r="P38" s="264"/>
      <c r="Q38" s="275"/>
      <c r="R38" s="264"/>
      <c r="S38" s="196"/>
    </row>
    <row r="39" spans="1:19" x14ac:dyDescent="0.25">
      <c r="A39" s="289"/>
      <c r="B39" s="290"/>
      <c r="C39" s="284"/>
      <c r="D39" s="268"/>
      <c r="E39" s="279"/>
      <c r="F39" s="280"/>
      <c r="G39" s="269" t="s">
        <v>146</v>
      </c>
      <c r="H39" s="270"/>
      <c r="I39" s="271"/>
      <c r="J39" s="272"/>
      <c r="K39" s="261" t="s">
        <v>33</v>
      </c>
      <c r="L39" s="262"/>
      <c r="M39" s="281"/>
      <c r="O39" s="196"/>
      <c r="P39" s="211"/>
      <c r="Q39" s="211"/>
      <c r="R39" s="264"/>
      <c r="S39" s="196"/>
    </row>
    <row r="40" spans="1:19" x14ac:dyDescent="0.25">
      <c r="A40" s="289"/>
      <c r="B40" s="290"/>
      <c r="C40" s="291"/>
      <c r="D40" s="268"/>
      <c r="E40" s="279"/>
      <c r="F40" s="280"/>
      <c r="G40" s="269" t="s">
        <v>147</v>
      </c>
      <c r="H40" s="270"/>
      <c r="I40" s="271"/>
      <c r="J40" s="272"/>
      <c r="K40" s="285"/>
      <c r="L40" s="280"/>
      <c r="M40" s="263"/>
      <c r="O40" s="196"/>
      <c r="P40" s="264"/>
      <c r="Q40" s="275"/>
      <c r="R40" s="264"/>
      <c r="S40" s="196"/>
    </row>
    <row r="41" spans="1:19" x14ac:dyDescent="0.25">
      <c r="A41" s="292"/>
      <c r="B41" s="293"/>
      <c r="C41" s="294"/>
      <c r="D41" s="295"/>
      <c r="E41" s="296"/>
      <c r="F41" s="242"/>
      <c r="G41" s="297" t="s">
        <v>148</v>
      </c>
      <c r="H41" s="266"/>
      <c r="I41" s="298"/>
      <c r="J41" s="299"/>
      <c r="K41" s="265">
        <f>L4</f>
        <v>0</v>
      </c>
      <c r="L41" s="242"/>
      <c r="M41" s="274"/>
      <c r="O41" s="196"/>
      <c r="P41" s="264"/>
      <c r="Q41" s="275"/>
      <c r="R41" s="300"/>
      <c r="S41" s="196"/>
    </row>
    <row r="42" spans="1:19" x14ac:dyDescent="0.25">
      <c r="O42" s="196"/>
      <c r="P42" s="196"/>
      <c r="Q42" s="196"/>
      <c r="R42" s="196"/>
      <c r="S42" s="196"/>
    </row>
    <row r="43" spans="1:19" x14ac:dyDescent="0.25">
      <c r="O43" s="196"/>
      <c r="P43" s="196"/>
      <c r="Q43" s="196"/>
      <c r="R43" s="196"/>
      <c r="S43" s="196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77" priority="1" stopIfTrue="1" operator="equal">
      <formula>"Bye"</formula>
    </cfRule>
  </conditionalFormatting>
  <conditionalFormatting sqref="R41">
    <cfRule type="expression" dxfId="76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40BA-1EE2-4BF6-B07E-72714721D172}">
  <sheetPr codeName="Munka58">
    <tabColor indexed="11"/>
  </sheetPr>
  <dimension ref="A1:AK54"/>
  <sheetViews>
    <sheetView workbookViewId="0">
      <selection activeCell="P19" sqref="P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IF(Y5=1,CONCATENATE(VLOOKUP(Y3,AA16:AH30,2)),CONCATENATE(VLOOKUP(Y3,AA2:AK13,2)))</f>
        <v>#N/A</v>
      </c>
      <c r="AC1" s="197" t="e">
        <f>IF(Y5=1,CONCATENATE(VLOOKUP(Y3,AA16:AK30,3)),CONCATENATE(VLOOKUP(Y3,AA2:AK13,3)))</f>
        <v>#N/A</v>
      </c>
      <c r="AD1" s="197" t="e">
        <f>IF(Y5=1,CONCATENATE(VLOOKUP(Y3,AA16:AK30,4)),CONCATENATE(VLOOKUP(Y3,AA2:AK13,4)))</f>
        <v>#N/A</v>
      </c>
      <c r="AE1" s="197" t="e">
        <f>IF(Y5=1,CONCATENATE(VLOOKUP(Y3,AA16:AK30,5)),CONCATENATE(VLOOKUP(Y3,AA2:AK13,5)))</f>
        <v>#N/A</v>
      </c>
      <c r="AF1" s="197" t="e">
        <f>IF(Y5=1,CONCATENATE(VLOOKUP(Y3,AA16:AK30,6)),CONCATENATE(VLOOKUP(Y3,AA2:AK13,6)))</f>
        <v>#N/A</v>
      </c>
      <c r="AG1" s="197" t="e">
        <f>IF(Y5=1,CONCATENATE(VLOOKUP(Y3,AA16:AK30,7)),CONCATENATE(VLOOKUP(Y3,AA2:AK13,7)))</f>
        <v>#N/A</v>
      </c>
      <c r="AH1" s="197" t="e">
        <f>IF(Y5=1,CONCATENATE(VLOOKUP(Y3,AA16:AK30,8)),CONCATENATE(VLOOKUP(Y3,AA2:AK13,8)))</f>
        <v>#N/A</v>
      </c>
      <c r="AI1" s="197" t="e">
        <f>IF(Y5=1,CONCATENATE(VLOOKUP(Y3,AA16:AK30,9)),CONCATENATE(VLOOKUP(Y3,AA2:AK13,9)))</f>
        <v>#N/A</v>
      </c>
      <c r="AJ1" s="197" t="e">
        <f>IF(Y5=1,CONCATENATE(VLOOKUP(Y3,AA16:AK30,10)),CONCATENATE(VLOOKUP(Y3,AA2:AK13,10)))</f>
        <v>#N/A</v>
      </c>
      <c r="AK1" s="197" t="e">
        <f>IF(Y5=1,CONCATENATE(VLOOKUP(Y3,AA16:AK30,11)),CONCATENATE(VLOOKUP(Y3,AA2:AK13,11)))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441" t="str">
        <f>Altalanos!$C$8</f>
        <v>Fiú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310" t="s">
        <v>105</v>
      </c>
      <c r="B7" s="311">
        <v>4</v>
      </c>
      <c r="C7" s="231">
        <f>IF($B7="","",VLOOKUP($B7,'Fiú 2 kcs. A ELO'!$A$7:$O$22,5))</f>
        <v>0</v>
      </c>
      <c r="D7" s="231">
        <f>IF($B7="","",VLOOKUP($B7,'Fiú 2 kcs. A ELO'!$A$7:$O$22,15))</f>
        <v>0</v>
      </c>
      <c r="E7" s="312" t="str">
        <f>UPPER(IF($B7="","",VLOOKUP($B7,'Fiú 2 kcs. A ELO'!$A$7:$O$22,2)))</f>
        <v xml:space="preserve">PÉTER </v>
      </c>
      <c r="F7" s="313"/>
      <c r="G7" s="312" t="str">
        <f>IF($B7="","",VLOOKUP($B7,'Fiú 2 kcs. A ELO'!$A$7:$O$22,3))</f>
        <v>Szilárd</v>
      </c>
      <c r="H7" s="313"/>
      <c r="I7" s="312" t="str">
        <f>IF($B7="","",VLOOKUP($B7,'Fiú 2 kcs. A ELO'!$A$7:$O$22,4))</f>
        <v>Kispesti Erkel Ferenc Általános Iskola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212" t="s">
        <v>106</v>
      </c>
      <c r="R7" s="308" t="s">
        <v>172</v>
      </c>
      <c r="S7" s="308" t="s">
        <v>173</v>
      </c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315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221" t="s">
        <v>109</v>
      </c>
      <c r="R8" s="309" t="s">
        <v>169</v>
      </c>
      <c r="S8" s="309" t="s">
        <v>174</v>
      </c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316">
        <v>9</v>
      </c>
      <c r="C9" s="231">
        <f>IF($B9="","",VLOOKUP($B9,'Fiú 2 kcs. A ELO'!$A$7:$O$22,5))</f>
        <v>0</v>
      </c>
      <c r="D9" s="231">
        <f>IF($B9="","",VLOOKUP($B9,'Fiú 2 kcs. A ELO'!$A$7:$O$22,15))</f>
        <v>0</v>
      </c>
      <c r="E9" s="232" t="str">
        <f>UPPER(IF($B9="","",VLOOKUP($B9,'Fiú 2 kcs. A ELO'!$A$7:$O$22,2)))</f>
        <v xml:space="preserve">LENTE </v>
      </c>
      <c r="F9" s="233"/>
      <c r="G9" s="232" t="str">
        <f>IF($B9="","",VLOOKUP($B9,'Fiú 2 kcs. A ELO'!$A$7:$O$22,3))</f>
        <v>András Csaba</v>
      </c>
      <c r="H9" s="233"/>
      <c r="I9" s="232" t="str">
        <f>IF($B9="","",VLOOKUP($B9,'Fiú 2 kcs. A ELO'!$A$7:$O$22,4))</f>
        <v>Debreceni Egyetem Kossuth Lajos Gyakorló Gimnáziuma és Általános Iskolája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225" t="s">
        <v>119</v>
      </c>
      <c r="R9" s="314" t="s">
        <v>161</v>
      </c>
      <c r="S9" s="314" t="s">
        <v>175</v>
      </c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315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316">
        <v>1</v>
      </c>
      <c r="C11" s="231">
        <f>IF($B11="","",VLOOKUP($B11,'Fiú 2 kcs. A ELO'!$A$7:$O$22,5))</f>
        <v>0</v>
      </c>
      <c r="D11" s="231">
        <f>IF($B11="","",VLOOKUP($B11,'Fiú 2 kcs. A ELO'!$A$7:$O$22,15))</f>
        <v>0</v>
      </c>
      <c r="E11" s="232" t="str">
        <f>UPPER(IF($B11="","",VLOOKUP($B11,'Fiú 2 kcs. A ELO'!$A$7:$O$22,2)))</f>
        <v xml:space="preserve">LAJOS </v>
      </c>
      <c r="F11" s="233"/>
      <c r="G11" s="232" t="str">
        <f>IF($B11="","",VLOOKUP($B11,'Fiú 2 kcs. A ELO'!$A$7:$O$22,3))</f>
        <v>Emir</v>
      </c>
      <c r="H11" s="233"/>
      <c r="I11" s="232" t="str">
        <f>IF($B11="","",VLOOKUP($B11,'Fiú 2 kcs. A ELO'!$A$7:$O$22,4))</f>
        <v>Pécsi Kovács Béla Általános Iskola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310"/>
      <c r="C12" s="228"/>
      <c r="D12" s="227"/>
      <c r="E12" s="227"/>
      <c r="F12" s="227"/>
      <c r="G12" s="227"/>
      <c r="H12" s="227"/>
      <c r="I12" s="227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324" t="s">
        <v>152</v>
      </c>
      <c r="B13" s="325">
        <v>11</v>
      </c>
      <c r="C13" s="231">
        <f>IF($B13="","",VLOOKUP($B13,'Fiú 2 kcs. A ELO'!$A$7:$O$22,5))</f>
        <v>0</v>
      </c>
      <c r="D13" s="231">
        <f>IF($B13="","",VLOOKUP($B13,'Fiú 2 kcs. A ELO'!$A$7:$O$22,15))</f>
        <v>0</v>
      </c>
      <c r="E13" s="232" t="str">
        <f>UPPER(IF($B13="","",VLOOKUP($B13,'Fiú 2 kcs. A ELO'!$A$7:$O$22,2)))</f>
        <v xml:space="preserve">KERECSÉNYI </v>
      </c>
      <c r="F13" s="233"/>
      <c r="G13" s="232" t="str">
        <f>IF($B13="","",VLOOKUP($B13,'Fiú 2 kcs. A ELO'!$A$7:$O$22,3))</f>
        <v>Patrik</v>
      </c>
      <c r="H13" s="233"/>
      <c r="I13" s="232" t="str">
        <f>IF($B13="","",VLOOKUP($B13,'Fiú 2 kcs. A ELO'!$A$7:$O$22,4))</f>
        <v>Derkovits Városrészi Szent Márton Katolikus Általános Iskola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315"/>
      <c r="C14" s="238"/>
      <c r="D14" s="238"/>
      <c r="E14" s="238"/>
      <c r="F14" s="238"/>
      <c r="G14" s="238"/>
      <c r="H14" s="238"/>
      <c r="I14" s="238"/>
      <c r="J14" s="227"/>
      <c r="K14" s="229"/>
      <c r="L14" s="229"/>
      <c r="M14" s="239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310" t="s">
        <v>160</v>
      </c>
      <c r="B15" s="326">
        <v>10</v>
      </c>
      <c r="C15" s="231">
        <f>IF($B15="","",VLOOKUP($B15,'Fiú 2 kcs. A ELO'!$A$7:$O$22,5))</f>
        <v>0</v>
      </c>
      <c r="D15" s="327">
        <f>IF($B15="","",VLOOKUP($B15,'Fiú 2 kcs. A ELO'!$A$7:$O$22,15))</f>
        <v>0</v>
      </c>
      <c r="E15" s="312" t="str">
        <f>UPPER(IF($B15="","",VLOOKUP($B15,'Fiú 2 kcs. A ELO'!$A$7:$O$22,2)))</f>
        <v xml:space="preserve">VAUGHAN </v>
      </c>
      <c r="F15" s="313"/>
      <c r="G15" s="312" t="str">
        <f>IF($B15="","",VLOOKUP($B15,'Fiú 2 kcs. A ELO'!$A$7:$O$22,3))</f>
        <v>Marcel Geoffrey</v>
      </c>
      <c r="H15" s="313"/>
      <c r="I15" s="312" t="str">
        <f>IF($B15="","",VLOOKUP($B15,'Fiú 2 kcs. A ELO'!$A$7:$O$22,4))</f>
        <v>Eszterházy Károly Katolikus Egyetem Gyakorló Általános Iskola, Gimnázium, Alapfokú Művészeti Iskola és Technikum</v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9"/>
      <c r="B16" s="315"/>
      <c r="C16" s="238"/>
      <c r="D16" s="238"/>
      <c r="E16" s="238"/>
      <c r="F16" s="238"/>
      <c r="G16" s="238"/>
      <c r="H16" s="238"/>
      <c r="I16" s="238"/>
      <c r="J16" s="227"/>
      <c r="K16" s="229"/>
      <c r="L16" s="229"/>
      <c r="M16" s="239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9" t="s">
        <v>163</v>
      </c>
      <c r="B17" s="316">
        <v>14</v>
      </c>
      <c r="C17" s="231">
        <f>IF($B17="","",VLOOKUP($B17,'Fiú 2 kcs. A ELO'!$A$7:$O$22,5))</f>
        <v>0</v>
      </c>
      <c r="D17" s="231">
        <f>IF($B17="","",VLOOKUP($B17,'Fiú 2 kcs. A ELO'!$A$7:$O$22,15))</f>
        <v>0</v>
      </c>
      <c r="E17" s="232" t="str">
        <f>UPPER(IF($B17="","",VLOOKUP($B17,'Fiú 2 kcs. A ELO'!$A$7:$O$22,2)))</f>
        <v xml:space="preserve">NAGY </v>
      </c>
      <c r="F17" s="233"/>
      <c r="G17" s="232" t="str">
        <f>IF($B17="","",VLOOKUP($B17,'Fiú 2 kcs. A ELO'!$A$7:$O$22,3))</f>
        <v>Kadosa</v>
      </c>
      <c r="H17" s="233"/>
      <c r="I17" s="232" t="str">
        <f>IF($B17="","",VLOOKUP($B17,'Fiú 2 kcs. A ELO'!$A$7:$O$22,4))</f>
        <v>Balatonfüredi Radnóti Miklós Általános Iskola</v>
      </c>
      <c r="J17" s="227"/>
      <c r="K17" s="234"/>
      <c r="L17" s="235" t="str">
        <f>IF(K17="","",CONCATENATE(VLOOKUP($Y$3,$AB$1:$AK$1,K17)," pont"))</f>
        <v/>
      </c>
      <c r="M17" s="236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x14ac:dyDescent="0.25">
      <c r="A18" s="229"/>
      <c r="B18" s="315"/>
      <c r="C18" s="238"/>
      <c r="D18" s="238"/>
      <c r="E18" s="238"/>
      <c r="F18" s="238"/>
      <c r="G18" s="238"/>
      <c r="H18" s="238"/>
      <c r="I18" s="238"/>
      <c r="J18" s="227"/>
      <c r="K18" s="229"/>
      <c r="L18" s="229"/>
      <c r="M18" s="239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x14ac:dyDescent="0.25">
      <c r="A19" s="324" t="s">
        <v>171</v>
      </c>
      <c r="B19" s="316">
        <v>5</v>
      </c>
      <c r="C19" s="231">
        <f>IF($B19="","",VLOOKUP($B19,'Fiú 2 kcs. A ELO'!$A$7:$O$22,5))</f>
        <v>0</v>
      </c>
      <c r="D19" s="231">
        <f>IF($B19="","",VLOOKUP($B19,'Fiú 2 kcs. A ELO'!$A$7:$O$22,15))</f>
        <v>0</v>
      </c>
      <c r="E19" s="232" t="str">
        <f>UPPER(IF($B19="","",VLOOKUP($B19,'Fiú 2 kcs. A ELO'!$A$7:$O$22,2)))</f>
        <v xml:space="preserve">BARTHA </v>
      </c>
      <c r="F19" s="233"/>
      <c r="G19" s="232" t="str">
        <f>IF($B19="","",VLOOKUP($B19,'Fiú 2 kcs. A ELO'!$A$7:$O$22,3))</f>
        <v>Bence Attila</v>
      </c>
      <c r="H19" s="233"/>
      <c r="I19" s="232" t="str">
        <f>IF($B19="","",VLOOKUP($B19,'Fiú 2 kcs. A ELO'!$A$7:$O$22,4))</f>
        <v>Angol Nyelvet Emelt Szinten Oktató Általános Iskola</v>
      </c>
      <c r="J19" s="227"/>
      <c r="K19" s="234"/>
      <c r="L19" s="235" t="str">
        <f>IF(K19="","",CONCATENATE(VLOOKUP($Y$3,$AB$1:$AK$1,K19)," pont"))</f>
        <v/>
      </c>
      <c r="M19" s="236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x14ac:dyDescent="0.25">
      <c r="A20" s="229"/>
      <c r="B20" s="315"/>
      <c r="C20" s="238"/>
      <c r="D20" s="238"/>
      <c r="E20" s="238"/>
      <c r="F20" s="238"/>
      <c r="G20" s="238"/>
      <c r="H20" s="238"/>
      <c r="I20" s="238"/>
      <c r="J20" s="227"/>
      <c r="K20" s="229"/>
      <c r="L20" s="229"/>
      <c r="M20" s="239"/>
      <c r="Y20" s="207"/>
      <c r="Z20" s="207"/>
      <c r="AA20" s="207" t="s">
        <v>111</v>
      </c>
      <c r="AB20" s="207">
        <v>200</v>
      </c>
      <c r="AC20" s="207">
        <v>150</v>
      </c>
      <c r="AD20" s="207">
        <v>130</v>
      </c>
      <c r="AE20" s="207">
        <v>110</v>
      </c>
      <c r="AF20" s="207">
        <v>95</v>
      </c>
      <c r="AG20" s="207">
        <v>80</v>
      </c>
      <c r="AH20" s="207">
        <v>70</v>
      </c>
      <c r="AI20" s="207">
        <v>60</v>
      </c>
      <c r="AJ20" s="207">
        <v>55</v>
      </c>
      <c r="AK20" s="207">
        <v>50</v>
      </c>
    </row>
    <row r="21" spans="1:37" x14ac:dyDescent="0.25">
      <c r="A21" s="324" t="s">
        <v>176</v>
      </c>
      <c r="B21" s="316">
        <v>13</v>
      </c>
      <c r="C21" s="231">
        <f>IF($B21="","",VLOOKUP($B21,'Fiú 2 kcs. A ELO'!$A$7:$O$22,5))</f>
        <v>0</v>
      </c>
      <c r="D21" s="231">
        <f>IF($B21="","",VLOOKUP($B21,'Fiú 2 kcs. A ELO'!$A$7:$O$22,15))</f>
        <v>0</v>
      </c>
      <c r="E21" s="232" t="str">
        <f>UPPER(IF($B21="","",VLOOKUP($B21,'Fiú 2 kcs. A ELO'!$A$7:$O$22,2)))</f>
        <v xml:space="preserve">VALKAI </v>
      </c>
      <c r="F21" s="233"/>
      <c r="G21" s="232" t="str">
        <f>IF($B21="","",VLOOKUP($B21,'Fiú 2 kcs. A ELO'!$A$7:$O$22,3))</f>
        <v>Attila</v>
      </c>
      <c r="H21" s="233"/>
      <c r="I21" s="232" t="str">
        <f>IF($B21="","",VLOOKUP($B21,'Fiú 2 kcs. A ELO'!$A$7:$O$22,4))</f>
        <v>Munkácsy Mihály Német Nemzetiségi Nyelvoktató Általános Iskola</v>
      </c>
      <c r="J21" s="227"/>
      <c r="K21" s="234"/>
      <c r="L21" s="235" t="str">
        <f>IF(K21="","",CONCATENATE(VLOOKUP($Y$3,$AB$1:$AK$1,K21)," pont"))</f>
        <v/>
      </c>
      <c r="M21" s="236"/>
      <c r="Y21" s="207"/>
      <c r="Z21" s="207"/>
      <c r="AA21" s="207" t="s">
        <v>121</v>
      </c>
      <c r="AB21" s="207">
        <v>150</v>
      </c>
      <c r="AC21" s="207">
        <v>120</v>
      </c>
      <c r="AD21" s="207">
        <v>100</v>
      </c>
      <c r="AE21" s="207">
        <v>80</v>
      </c>
      <c r="AF21" s="207">
        <v>70</v>
      </c>
      <c r="AG21" s="207">
        <v>60</v>
      </c>
      <c r="AH21" s="207">
        <v>55</v>
      </c>
      <c r="AI21" s="207">
        <v>50</v>
      </c>
      <c r="AJ21" s="207">
        <v>45</v>
      </c>
      <c r="AK21" s="207">
        <v>40</v>
      </c>
    </row>
    <row r="22" spans="1:37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Y22" s="207"/>
      <c r="Z22" s="207"/>
      <c r="AA22" s="207" t="s">
        <v>122</v>
      </c>
      <c r="AB22" s="207">
        <v>120</v>
      </c>
      <c r="AC22" s="207">
        <v>90</v>
      </c>
      <c r="AD22" s="207">
        <v>65</v>
      </c>
      <c r="AE22" s="207">
        <v>55</v>
      </c>
      <c r="AF22" s="207">
        <v>50</v>
      </c>
      <c r="AG22" s="207">
        <v>45</v>
      </c>
      <c r="AH22" s="207">
        <v>40</v>
      </c>
      <c r="AI22" s="207">
        <v>35</v>
      </c>
      <c r="AJ22" s="207">
        <v>25</v>
      </c>
      <c r="AK22" s="207">
        <v>20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123</v>
      </c>
      <c r="AB23" s="207">
        <v>90</v>
      </c>
      <c r="AC23" s="207">
        <v>60</v>
      </c>
      <c r="AD23" s="207">
        <v>45</v>
      </c>
      <c r="AE23" s="207">
        <v>34</v>
      </c>
      <c r="AF23" s="207">
        <v>27</v>
      </c>
      <c r="AG23" s="207">
        <v>22</v>
      </c>
      <c r="AH23" s="207">
        <v>18</v>
      </c>
      <c r="AI23" s="207">
        <v>15</v>
      </c>
      <c r="AJ23" s="207">
        <v>12</v>
      </c>
      <c r="AK23" s="207">
        <v>9</v>
      </c>
    </row>
    <row r="24" spans="1:37" ht="18.75" customHeight="1" x14ac:dyDescent="0.25">
      <c r="A24" s="227"/>
      <c r="B24" s="649"/>
      <c r="C24" s="649"/>
      <c r="D24" s="650" t="str">
        <f>E7</f>
        <v xml:space="preserve">PÉTER </v>
      </c>
      <c r="E24" s="650"/>
      <c r="F24" s="650" t="str">
        <f>E9</f>
        <v xml:space="preserve">LENTE </v>
      </c>
      <c r="G24" s="650"/>
      <c r="H24" s="650" t="str">
        <f>E11</f>
        <v xml:space="preserve">LAJOS </v>
      </c>
      <c r="I24" s="650"/>
      <c r="J24" s="650" t="str">
        <f>E13</f>
        <v xml:space="preserve">KERECSÉNYI </v>
      </c>
      <c r="K24" s="650"/>
      <c r="L24" s="227"/>
      <c r="M24" s="317" t="s">
        <v>116</v>
      </c>
      <c r="Y24" s="207"/>
      <c r="Z24" s="207"/>
      <c r="AA24" s="207" t="s">
        <v>124</v>
      </c>
      <c r="AB24" s="207">
        <v>60</v>
      </c>
      <c r="AC24" s="207">
        <v>40</v>
      </c>
      <c r="AD24" s="207">
        <v>30</v>
      </c>
      <c r="AE24" s="207">
        <v>20</v>
      </c>
      <c r="AF24" s="207">
        <v>18</v>
      </c>
      <c r="AG24" s="207">
        <v>15</v>
      </c>
      <c r="AH24" s="207">
        <v>12</v>
      </c>
      <c r="AI24" s="207">
        <v>10</v>
      </c>
      <c r="AJ24" s="207">
        <v>8</v>
      </c>
      <c r="AK24" s="207">
        <v>6</v>
      </c>
    </row>
    <row r="25" spans="1:37" ht="18.75" customHeight="1" x14ac:dyDescent="0.25">
      <c r="A25" s="241" t="s">
        <v>105</v>
      </c>
      <c r="B25" s="651" t="str">
        <f>E7</f>
        <v xml:space="preserve">PÉTER </v>
      </c>
      <c r="C25" s="651"/>
      <c r="D25" s="652"/>
      <c r="E25" s="652"/>
      <c r="F25" s="653"/>
      <c r="G25" s="653"/>
      <c r="H25" s="653"/>
      <c r="I25" s="653"/>
      <c r="J25" s="650"/>
      <c r="K25" s="650"/>
      <c r="L25" s="227"/>
      <c r="M25" s="318"/>
      <c r="Y25" s="207"/>
      <c r="Z25" s="207"/>
      <c r="AA25" s="207" t="s">
        <v>126</v>
      </c>
      <c r="AB25" s="207">
        <v>40</v>
      </c>
      <c r="AC25" s="207">
        <v>25</v>
      </c>
      <c r="AD25" s="207">
        <v>18</v>
      </c>
      <c r="AE25" s="207">
        <v>13</v>
      </c>
      <c r="AF25" s="207">
        <v>8</v>
      </c>
      <c r="AG25" s="207">
        <v>7</v>
      </c>
      <c r="AH25" s="207">
        <v>6</v>
      </c>
      <c r="AI25" s="207">
        <v>5</v>
      </c>
      <c r="AJ25" s="207">
        <v>4</v>
      </c>
      <c r="AK25" s="207">
        <v>3</v>
      </c>
    </row>
    <row r="26" spans="1:37" ht="18.75" customHeight="1" x14ac:dyDescent="0.25">
      <c r="A26" s="241" t="s">
        <v>125</v>
      </c>
      <c r="B26" s="651" t="str">
        <f>E9</f>
        <v xml:space="preserve">LENTE </v>
      </c>
      <c r="C26" s="651"/>
      <c r="D26" s="653"/>
      <c r="E26" s="653"/>
      <c r="F26" s="652"/>
      <c r="G26" s="652"/>
      <c r="H26" s="653"/>
      <c r="I26" s="653"/>
      <c r="J26" s="653"/>
      <c r="K26" s="653"/>
      <c r="L26" s="227"/>
      <c r="M26" s="318"/>
      <c r="Y26" s="207"/>
      <c r="Z26" s="207"/>
      <c r="AA26" s="207" t="s">
        <v>127</v>
      </c>
      <c r="AB26" s="207">
        <v>25</v>
      </c>
      <c r="AC26" s="207">
        <v>15</v>
      </c>
      <c r="AD26" s="207">
        <v>13</v>
      </c>
      <c r="AE26" s="207">
        <v>7</v>
      </c>
      <c r="AF26" s="207">
        <v>6</v>
      </c>
      <c r="AG26" s="207">
        <v>5</v>
      </c>
      <c r="AH26" s="207">
        <v>4</v>
      </c>
      <c r="AI26" s="207">
        <v>3</v>
      </c>
      <c r="AJ26" s="207">
        <v>2</v>
      </c>
      <c r="AK26" s="207">
        <v>1</v>
      </c>
    </row>
    <row r="27" spans="1:37" ht="18.75" customHeight="1" x14ac:dyDescent="0.25">
      <c r="A27" s="241" t="s">
        <v>128</v>
      </c>
      <c r="B27" s="651" t="str">
        <f>E11</f>
        <v xml:space="preserve">LAJOS </v>
      </c>
      <c r="C27" s="651"/>
      <c r="D27" s="653"/>
      <c r="E27" s="653"/>
      <c r="F27" s="653"/>
      <c r="G27" s="653"/>
      <c r="H27" s="652"/>
      <c r="I27" s="652"/>
      <c r="J27" s="653"/>
      <c r="K27" s="653"/>
      <c r="L27" s="227"/>
      <c r="M27" s="318"/>
      <c r="Y27" s="207"/>
      <c r="Z27" s="207"/>
      <c r="AA27" s="207" t="s">
        <v>129</v>
      </c>
      <c r="AB27" s="207">
        <v>15</v>
      </c>
      <c r="AC27" s="207">
        <v>10</v>
      </c>
      <c r="AD27" s="207">
        <v>8</v>
      </c>
      <c r="AE27" s="207">
        <v>4</v>
      </c>
      <c r="AF27" s="207">
        <v>3</v>
      </c>
      <c r="AG27" s="207">
        <v>2</v>
      </c>
      <c r="AH27" s="207">
        <v>1</v>
      </c>
      <c r="AI27" s="207">
        <v>0</v>
      </c>
      <c r="AJ27" s="207">
        <v>0</v>
      </c>
      <c r="AK27" s="207">
        <v>0</v>
      </c>
    </row>
    <row r="28" spans="1:37" ht="18.75" customHeight="1" x14ac:dyDescent="0.25">
      <c r="A28" s="328" t="s">
        <v>152</v>
      </c>
      <c r="B28" s="651" t="str">
        <f>E13</f>
        <v xml:space="preserve">KERECSÉNYI </v>
      </c>
      <c r="C28" s="651"/>
      <c r="D28" s="653"/>
      <c r="E28" s="653"/>
      <c r="F28" s="653"/>
      <c r="G28" s="653"/>
      <c r="H28" s="650"/>
      <c r="I28" s="650"/>
      <c r="J28" s="652"/>
      <c r="K28" s="652"/>
      <c r="L28" s="227"/>
      <c r="M28" s="318"/>
      <c r="Y28" s="207"/>
      <c r="Z28" s="207"/>
      <c r="AA28" s="207" t="s">
        <v>129</v>
      </c>
      <c r="AB28" s="207">
        <v>15</v>
      </c>
      <c r="AC28" s="207">
        <v>10</v>
      </c>
      <c r="AD28" s="207">
        <v>8</v>
      </c>
      <c r="AE28" s="207">
        <v>4</v>
      </c>
      <c r="AF28" s="207">
        <v>3</v>
      </c>
      <c r="AG28" s="207">
        <v>2</v>
      </c>
      <c r="AH28" s="207">
        <v>1</v>
      </c>
      <c r="AI28" s="207">
        <v>0</v>
      </c>
      <c r="AJ28" s="207">
        <v>0</v>
      </c>
      <c r="AK28" s="207">
        <v>0</v>
      </c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319"/>
      <c r="Y29" s="207"/>
      <c r="Z29" s="207"/>
      <c r="AA29" s="207" t="s">
        <v>130</v>
      </c>
      <c r="AB29" s="207">
        <v>10</v>
      </c>
      <c r="AC29" s="207">
        <v>6</v>
      </c>
      <c r="AD29" s="207">
        <v>4</v>
      </c>
      <c r="AE29" s="207">
        <v>2</v>
      </c>
      <c r="AF29" s="207">
        <v>1</v>
      </c>
      <c r="AG29" s="207">
        <v>0</v>
      </c>
      <c r="AH29" s="207">
        <v>0</v>
      </c>
      <c r="AI29" s="207">
        <v>0</v>
      </c>
      <c r="AJ29" s="207">
        <v>0</v>
      </c>
      <c r="AK29" s="207">
        <v>0</v>
      </c>
    </row>
    <row r="30" spans="1:37" ht="18.75" customHeight="1" x14ac:dyDescent="0.25">
      <c r="A30" s="227"/>
      <c r="B30" s="649"/>
      <c r="C30" s="649"/>
      <c r="D30" s="650" t="str">
        <f>E15</f>
        <v xml:space="preserve">VAUGHAN </v>
      </c>
      <c r="E30" s="650"/>
      <c r="F30" s="650" t="str">
        <f>E17</f>
        <v xml:space="preserve">NAGY </v>
      </c>
      <c r="G30" s="650"/>
      <c r="H30" s="650" t="str">
        <f>E19</f>
        <v xml:space="preserve">BARTHA </v>
      </c>
      <c r="I30" s="650"/>
      <c r="J30" s="650" t="str">
        <f>E21</f>
        <v xml:space="preserve">VALKAI </v>
      </c>
      <c r="K30" s="650"/>
      <c r="L30" s="227"/>
      <c r="M30" s="319"/>
      <c r="Y30" s="207"/>
      <c r="Z30" s="207"/>
      <c r="AA30" s="207" t="s">
        <v>131</v>
      </c>
      <c r="AB30" s="207">
        <v>3</v>
      </c>
      <c r="AC30" s="207">
        <v>2</v>
      </c>
      <c r="AD30" s="207">
        <v>1</v>
      </c>
      <c r="AE30" s="207">
        <v>0</v>
      </c>
      <c r="AF30" s="207">
        <v>0</v>
      </c>
      <c r="AG30" s="207">
        <v>0</v>
      </c>
      <c r="AH30" s="207">
        <v>0</v>
      </c>
      <c r="AI30" s="207">
        <v>0</v>
      </c>
      <c r="AJ30" s="207">
        <v>0</v>
      </c>
      <c r="AK30" s="207">
        <v>0</v>
      </c>
    </row>
    <row r="31" spans="1:37" ht="18.75" customHeight="1" x14ac:dyDescent="0.25">
      <c r="A31" s="328" t="s">
        <v>160</v>
      </c>
      <c r="B31" s="651" t="str">
        <f>E15</f>
        <v xml:space="preserve">VAUGHAN </v>
      </c>
      <c r="C31" s="651"/>
      <c r="D31" s="652"/>
      <c r="E31" s="652"/>
      <c r="F31" s="653"/>
      <c r="G31" s="653"/>
      <c r="H31" s="653"/>
      <c r="I31" s="653"/>
      <c r="J31" s="650"/>
      <c r="K31" s="650"/>
      <c r="L31" s="227"/>
      <c r="M31" s="318"/>
    </row>
    <row r="32" spans="1:37" ht="18.75" customHeight="1" x14ac:dyDescent="0.25">
      <c r="A32" s="328" t="s">
        <v>163</v>
      </c>
      <c r="B32" s="651" t="str">
        <f>E17</f>
        <v xml:space="preserve">NAGY </v>
      </c>
      <c r="C32" s="651"/>
      <c r="D32" s="653"/>
      <c r="E32" s="653"/>
      <c r="F32" s="652"/>
      <c r="G32" s="652"/>
      <c r="H32" s="653"/>
      <c r="I32" s="653"/>
      <c r="J32" s="653"/>
      <c r="K32" s="653"/>
      <c r="L32" s="227"/>
      <c r="M32" s="318"/>
    </row>
    <row r="33" spans="1:19" ht="18.75" customHeight="1" x14ac:dyDescent="0.25">
      <c r="A33" s="328" t="s">
        <v>171</v>
      </c>
      <c r="B33" s="651" t="str">
        <f>E19</f>
        <v xml:space="preserve">BARTHA </v>
      </c>
      <c r="C33" s="651"/>
      <c r="D33" s="653"/>
      <c r="E33" s="653"/>
      <c r="F33" s="653"/>
      <c r="G33" s="653"/>
      <c r="H33" s="652"/>
      <c r="I33" s="652"/>
      <c r="J33" s="653"/>
      <c r="K33" s="653"/>
      <c r="L33" s="227"/>
      <c r="M33" s="318"/>
    </row>
    <row r="34" spans="1:19" ht="18.75" customHeight="1" x14ac:dyDescent="0.25">
      <c r="A34" s="328" t="s">
        <v>176</v>
      </c>
      <c r="B34" s="651" t="str">
        <f>E21</f>
        <v xml:space="preserve">VALKAI </v>
      </c>
      <c r="C34" s="651"/>
      <c r="D34" s="653"/>
      <c r="E34" s="653"/>
      <c r="F34" s="653"/>
      <c r="G34" s="653"/>
      <c r="H34" s="650"/>
      <c r="I34" s="650"/>
      <c r="J34" s="652"/>
      <c r="K34" s="652"/>
      <c r="L34" s="227"/>
      <c r="M34" s="318"/>
    </row>
    <row r="35" spans="1:19" ht="18.75" customHeight="1" x14ac:dyDescent="0.25">
      <c r="A35" s="321"/>
      <c r="B35" s="322"/>
      <c r="C35" s="322"/>
      <c r="D35" s="321"/>
      <c r="E35" s="321"/>
      <c r="F35" s="321"/>
      <c r="G35" s="321"/>
      <c r="H35" s="321"/>
      <c r="I35" s="321"/>
      <c r="J35" s="227"/>
      <c r="K35" s="227"/>
      <c r="L35" s="227"/>
      <c r="M35" s="323"/>
    </row>
    <row r="36" spans="1:19" x14ac:dyDescent="0.25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</row>
    <row r="37" spans="1:19" x14ac:dyDescent="0.25">
      <c r="A37" s="227" t="s">
        <v>164</v>
      </c>
      <c r="B37" s="227"/>
      <c r="C37" s="657" t="str">
        <f>IF(M25=1,B25,IF(M26=1,B26,IF(M27=1,B27,IF(M28=1,B28,""))))</f>
        <v/>
      </c>
      <c r="D37" s="657"/>
      <c r="E37" s="229" t="s">
        <v>165</v>
      </c>
      <c r="F37" s="657" t="str">
        <f>IF(M31=1,B31,IF(M32=1,B32,IF(M33=1,B33,IF(M34=1,B34,""))))</f>
        <v/>
      </c>
      <c r="G37" s="657"/>
      <c r="H37" s="227"/>
      <c r="I37" s="242"/>
      <c r="J37" s="227"/>
      <c r="K37" s="227"/>
      <c r="L37" s="227"/>
      <c r="M37" s="227"/>
    </row>
    <row r="38" spans="1:19" x14ac:dyDescent="0.25">
      <c r="A38" s="227"/>
      <c r="B38" s="227"/>
      <c r="C38" s="227"/>
      <c r="D38" s="227"/>
      <c r="E38" s="227"/>
      <c r="F38" s="229"/>
      <c r="G38" s="229"/>
      <c r="H38" s="227"/>
      <c r="I38" s="227"/>
      <c r="J38" s="227"/>
      <c r="K38" s="227"/>
      <c r="L38" s="227"/>
      <c r="M38" s="227"/>
    </row>
    <row r="39" spans="1:19" x14ac:dyDescent="0.25">
      <c r="A39" s="227" t="s">
        <v>166</v>
      </c>
      <c r="B39" s="227"/>
      <c r="C39" s="657" t="str">
        <f>IF(M25=2,B25,IF(M26=2,B26,IF(M27=2,B27,IF(M28=2,B28,""))))</f>
        <v/>
      </c>
      <c r="D39" s="657"/>
      <c r="E39" s="229" t="s">
        <v>165</v>
      </c>
      <c r="F39" s="657" t="str">
        <f>IF(M31=2,B31,IF(M32=2,B32,IF(M33=2,B33,IF(M34=2,B34,""))))</f>
        <v/>
      </c>
      <c r="G39" s="657"/>
      <c r="H39" s="227"/>
      <c r="I39" s="242"/>
      <c r="J39" s="227"/>
      <c r="K39" s="227"/>
      <c r="L39" s="227"/>
      <c r="M39" s="227"/>
    </row>
    <row r="40" spans="1:19" x14ac:dyDescent="0.25">
      <c r="A40" s="227"/>
      <c r="B40" s="227"/>
      <c r="C40" s="320"/>
      <c r="D40" s="320"/>
      <c r="E40" s="229"/>
      <c r="F40" s="320"/>
      <c r="G40" s="320"/>
      <c r="H40" s="227"/>
      <c r="I40" s="227"/>
      <c r="J40" s="227"/>
      <c r="K40" s="227"/>
      <c r="L40" s="227"/>
      <c r="M40" s="227"/>
    </row>
    <row r="41" spans="1:19" x14ac:dyDescent="0.25">
      <c r="A41" s="227" t="s">
        <v>167</v>
      </c>
      <c r="B41" s="227"/>
      <c r="C41" s="657" t="str">
        <f>IF(M25=3,B25,IF(M26=3,B26,IF(M27=3,B27,IF(M28=3,B28,""))))</f>
        <v/>
      </c>
      <c r="D41" s="657"/>
      <c r="E41" s="229" t="s">
        <v>165</v>
      </c>
      <c r="F41" s="657" t="str">
        <f>IF(M31=3,B31,IF(M32=3,B32,IF(M33=3,B33,IF(M34=3,B34,""))))</f>
        <v/>
      </c>
      <c r="G41" s="657"/>
      <c r="H41" s="227"/>
      <c r="I41" s="242"/>
      <c r="J41" s="227"/>
      <c r="K41" s="227"/>
      <c r="L41" s="227"/>
      <c r="M41" s="227"/>
    </row>
    <row r="42" spans="1:19" x14ac:dyDescent="0.2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</row>
    <row r="43" spans="1:19" x14ac:dyDescent="0.25">
      <c r="A43" s="238" t="s">
        <v>177</v>
      </c>
      <c r="B43" s="227"/>
      <c r="C43" s="657">
        <f>IF(M25=4,B25,IF(M26=4,B26,IF(M27=4,B27,IF(M28=4,B28,0))))</f>
        <v>0</v>
      </c>
      <c r="D43" s="657"/>
      <c r="E43" s="229" t="s">
        <v>165</v>
      </c>
      <c r="F43" s="657" t="str">
        <f>IF(M31=3,B31,IF(M32=3,B32,IF(M33=4,B33,IF(M34=4,B34,""))))</f>
        <v/>
      </c>
      <c r="G43" s="657"/>
      <c r="H43" s="227"/>
      <c r="I43" s="242"/>
      <c r="J43" s="227"/>
      <c r="K43" s="227"/>
      <c r="L43" s="227"/>
      <c r="M43" s="227"/>
      <c r="O43" s="196"/>
      <c r="P43" s="196"/>
      <c r="Q43" s="196"/>
      <c r="R43" s="196"/>
      <c r="S43" s="196"/>
    </row>
    <row r="44" spans="1:19" x14ac:dyDescent="0.2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42"/>
      <c r="M44" s="227"/>
      <c r="O44" s="196"/>
      <c r="P44" s="253"/>
      <c r="Q44" s="253"/>
      <c r="R44" s="210"/>
      <c r="S44" s="196"/>
    </row>
    <row r="45" spans="1:19" x14ac:dyDescent="0.25">
      <c r="A45" s="243" t="s">
        <v>114</v>
      </c>
      <c r="B45" s="244"/>
      <c r="C45" s="245"/>
      <c r="D45" s="246" t="s">
        <v>132</v>
      </c>
      <c r="E45" s="247" t="s">
        <v>133</v>
      </c>
      <c r="F45" s="248"/>
      <c r="G45" s="246" t="s">
        <v>132</v>
      </c>
      <c r="H45" s="247" t="s">
        <v>134</v>
      </c>
      <c r="I45" s="249"/>
      <c r="J45" s="247" t="s">
        <v>135</v>
      </c>
      <c r="K45" s="250" t="s">
        <v>136</v>
      </c>
      <c r="L45" s="31"/>
      <c r="M45" s="248"/>
      <c r="O45" s="196"/>
      <c r="P45" s="211"/>
      <c r="Q45" s="211"/>
      <c r="R45" s="264"/>
      <c r="S45" s="196"/>
    </row>
    <row r="46" spans="1:19" x14ac:dyDescent="0.25">
      <c r="A46" s="254" t="s">
        <v>137</v>
      </c>
      <c r="B46" s="255"/>
      <c r="C46" s="256"/>
      <c r="D46" s="257">
        <v>1</v>
      </c>
      <c r="E46" s="654" t="str">
        <f>IF(D46&gt;$R$47,0,UPPER(VLOOKUP(D46,'Fiú 2 kcs. A ELO'!$A$7:$Q$134,2)))</f>
        <v xml:space="preserve">LAJOS </v>
      </c>
      <c r="F46" s="654"/>
      <c r="G46" s="258" t="s">
        <v>138</v>
      </c>
      <c r="H46" s="255"/>
      <c r="I46" s="259"/>
      <c r="J46" s="260"/>
      <c r="K46" s="261" t="s">
        <v>139</v>
      </c>
      <c r="L46" s="262"/>
      <c r="M46" s="281"/>
      <c r="O46" s="196"/>
      <c r="P46" s="264"/>
      <c r="Q46" s="275"/>
      <c r="R46" s="264"/>
      <c r="S46" s="196"/>
    </row>
    <row r="47" spans="1:19" x14ac:dyDescent="0.25">
      <c r="A47" s="265" t="s">
        <v>140</v>
      </c>
      <c r="B47" s="266"/>
      <c r="C47" s="267"/>
      <c r="D47" s="268">
        <v>2</v>
      </c>
      <c r="E47" s="655" t="str">
        <f>IF(D47&gt;$R$47,0,UPPER(VLOOKUP(D47,'Fiú 2 kcs. A ELO'!$A$7:$Q$134,2)))</f>
        <v xml:space="preserve">RÁCZ </v>
      </c>
      <c r="F47" s="655"/>
      <c r="G47" s="269" t="s">
        <v>141</v>
      </c>
      <c r="H47" s="270"/>
      <c r="I47" s="271"/>
      <c r="J47" s="272"/>
      <c r="K47" s="273"/>
      <c r="L47" s="242"/>
      <c r="M47" s="274"/>
      <c r="O47" s="196"/>
      <c r="P47" s="211"/>
      <c r="Q47" s="211"/>
      <c r="R47" s="300">
        <f>MIN(4,'Fiú 2 kcs. A ELO'!Q2)</f>
        <v>4</v>
      </c>
      <c r="S47" s="196"/>
    </row>
    <row r="48" spans="1:19" x14ac:dyDescent="0.25">
      <c r="A48" s="276"/>
      <c r="B48" s="277"/>
      <c r="C48" s="278"/>
      <c r="D48" s="268"/>
      <c r="E48" s="279"/>
      <c r="F48" s="280"/>
      <c r="G48" s="269" t="s">
        <v>142</v>
      </c>
      <c r="H48" s="270"/>
      <c r="I48" s="271"/>
      <c r="J48" s="272"/>
      <c r="K48" s="261" t="s">
        <v>143</v>
      </c>
      <c r="L48" s="262"/>
      <c r="M48" s="281"/>
      <c r="O48" s="196"/>
      <c r="P48" s="264"/>
      <c r="Q48" s="275"/>
      <c r="R48" s="264"/>
      <c r="S48" s="196"/>
    </row>
    <row r="49" spans="1:19" x14ac:dyDescent="0.25">
      <c r="A49" s="282"/>
      <c r="B49" s="283"/>
      <c r="C49" s="284"/>
      <c r="D49" s="268"/>
      <c r="E49" s="279"/>
      <c r="F49" s="280"/>
      <c r="G49" s="269" t="s">
        <v>144</v>
      </c>
      <c r="H49" s="270"/>
      <c r="I49" s="271"/>
      <c r="J49" s="272"/>
      <c r="K49" s="285"/>
      <c r="L49" s="280"/>
      <c r="M49" s="263"/>
      <c r="O49" s="196"/>
      <c r="P49" s="264"/>
      <c r="Q49" s="275"/>
      <c r="R49" s="264"/>
      <c r="S49" s="196"/>
    </row>
    <row r="50" spans="1:19" x14ac:dyDescent="0.25">
      <c r="A50" s="286"/>
      <c r="B50" s="287"/>
      <c r="C50" s="288"/>
      <c r="D50" s="268"/>
      <c r="E50" s="279"/>
      <c r="F50" s="280"/>
      <c r="G50" s="269" t="s">
        <v>145</v>
      </c>
      <c r="H50" s="270"/>
      <c r="I50" s="271"/>
      <c r="J50" s="272"/>
      <c r="K50" s="265"/>
      <c r="L50" s="242"/>
      <c r="M50" s="274"/>
      <c r="O50" s="196"/>
      <c r="P50" s="211"/>
      <c r="Q50" s="211"/>
      <c r="R50" s="264"/>
      <c r="S50" s="196"/>
    </row>
    <row r="51" spans="1:19" x14ac:dyDescent="0.25">
      <c r="A51" s="289"/>
      <c r="B51" s="290"/>
      <c r="C51" s="284"/>
      <c r="D51" s="268"/>
      <c r="E51" s="279"/>
      <c r="F51" s="280"/>
      <c r="G51" s="269" t="s">
        <v>146</v>
      </c>
      <c r="H51" s="270"/>
      <c r="I51" s="271"/>
      <c r="J51" s="272"/>
      <c r="K51" s="261" t="s">
        <v>33</v>
      </c>
      <c r="L51" s="262"/>
      <c r="M51" s="281"/>
      <c r="O51" s="196"/>
      <c r="P51" s="264"/>
      <c r="Q51" s="275"/>
      <c r="R51" s="264"/>
      <c r="S51" s="196"/>
    </row>
    <row r="52" spans="1:19" x14ac:dyDescent="0.25">
      <c r="A52" s="289"/>
      <c r="B52" s="290"/>
      <c r="C52" s="291"/>
      <c r="D52" s="268"/>
      <c r="E52" s="279"/>
      <c r="F52" s="280"/>
      <c r="G52" s="269" t="s">
        <v>147</v>
      </c>
      <c r="H52" s="270"/>
      <c r="I52" s="271"/>
      <c r="J52" s="272"/>
      <c r="K52" s="285"/>
      <c r="L52" s="280"/>
      <c r="M52" s="263"/>
      <c r="O52" s="196"/>
      <c r="P52" s="264"/>
      <c r="Q52" s="275"/>
      <c r="R52" s="300"/>
      <c r="S52" s="196"/>
    </row>
    <row r="53" spans="1:19" x14ac:dyDescent="0.25">
      <c r="A53" s="292"/>
      <c r="B53" s="293"/>
      <c r="C53" s="294"/>
      <c r="D53" s="295"/>
      <c r="E53" s="296"/>
      <c r="F53" s="242"/>
      <c r="G53" s="297" t="s">
        <v>148</v>
      </c>
      <c r="H53" s="266"/>
      <c r="I53" s="298"/>
      <c r="J53" s="299"/>
      <c r="K53" s="265">
        <f>L4</f>
        <v>0</v>
      </c>
      <c r="L53" s="242"/>
      <c r="M53" s="274"/>
      <c r="O53" s="196"/>
      <c r="P53" s="196"/>
      <c r="Q53" s="196"/>
      <c r="R53" s="196"/>
      <c r="S53" s="196"/>
    </row>
    <row r="54" spans="1:19" x14ac:dyDescent="0.25">
      <c r="O54" s="196"/>
      <c r="P54" s="196"/>
      <c r="Q54" s="196"/>
      <c r="R54" s="196"/>
      <c r="S54" s="19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75" priority="1" stopIfTrue="1">
      <formula>$O$1="CU"</formula>
    </cfRule>
  </conditionalFormatting>
  <conditionalFormatting sqref="E7 E9 E11 E13 E15 E17 E19:E21">
    <cfRule type="cellIs" dxfId="74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7B48-8AD6-4EAA-993F-600EFF0E4396}">
  <sheetPr codeName="Sheet38">
    <pageSetUpPr fitToPage="1"/>
  </sheetPr>
  <dimension ref="A1:P42"/>
  <sheetViews>
    <sheetView showGridLines="0" workbookViewId="0">
      <selection activeCell="A22" activeCellId="1" sqref="B28:D37 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6" ht="24.6" x14ac:dyDescent="0.3">
      <c r="A1" s="42" t="str">
        <f>Altalanos!$A$6</f>
        <v>Diákolimpia 2026</v>
      </c>
      <c r="B1" s="43"/>
      <c r="C1" s="43"/>
      <c r="D1" s="31"/>
      <c r="E1" s="31"/>
      <c r="F1" s="44"/>
      <c r="G1" s="31"/>
      <c r="H1" s="31"/>
      <c r="I1" s="31"/>
      <c r="J1" s="31"/>
      <c r="K1" s="31"/>
      <c r="L1" s="31"/>
      <c r="M1" s="31"/>
      <c r="N1" s="45"/>
    </row>
    <row r="2" spans="1:16" x14ac:dyDescent="0.25">
      <c r="A2" s="46"/>
      <c r="B2" s="47"/>
      <c r="C2" s="47"/>
      <c r="D2" s="31"/>
      <c r="E2" s="31"/>
      <c r="F2" s="31"/>
      <c r="G2" s="31"/>
      <c r="H2" s="31"/>
      <c r="I2" s="31"/>
      <c r="J2" s="31"/>
      <c r="K2" s="31"/>
      <c r="L2" s="31"/>
      <c r="M2" s="31"/>
      <c r="N2" s="44"/>
    </row>
    <row r="3" spans="1:16" ht="39.75" customHeight="1" x14ac:dyDescent="0.25">
      <c r="A3" s="48"/>
      <c r="B3" s="49" t="s">
        <v>21</v>
      </c>
      <c r="C3" s="50"/>
      <c r="D3" s="51"/>
      <c r="E3" s="51"/>
      <c r="F3" s="52"/>
      <c r="G3" s="51"/>
      <c r="H3" s="53"/>
      <c r="I3" s="52"/>
      <c r="J3" s="51"/>
      <c r="K3" s="51"/>
      <c r="L3" s="51"/>
      <c r="M3" s="51"/>
      <c r="N3" s="53"/>
      <c r="O3" s="54"/>
      <c r="P3" s="54"/>
    </row>
    <row r="4" spans="1:16" x14ac:dyDescent="0.25">
      <c r="A4" s="52" t="s">
        <v>22</v>
      </c>
      <c r="B4" s="50" t="s">
        <v>15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56"/>
    </row>
    <row r="5" spans="1:16" ht="12.75" customHeight="1" x14ac:dyDescent="0.25">
      <c r="A5" s="57">
        <f>Altalanos!$A$10</f>
        <v>0</v>
      </c>
      <c r="B5" s="58">
        <f>Altalanos!$C$10</f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  <c r="N5" s="60"/>
      <c r="O5" s="61"/>
      <c r="P5" s="61"/>
    </row>
    <row r="6" spans="1:16" ht="60" customHeight="1" x14ac:dyDescent="0.25">
      <c r="A6" s="646" t="s">
        <v>23</v>
      </c>
      <c r="B6" s="646"/>
      <c r="C6" s="62"/>
      <c r="D6" s="62"/>
      <c r="E6" s="62"/>
      <c r="F6" s="63"/>
      <c r="G6" s="64"/>
      <c r="H6" s="62"/>
      <c r="I6" s="63"/>
      <c r="J6" s="62"/>
      <c r="K6" s="62"/>
      <c r="L6" s="62"/>
      <c r="M6" s="62"/>
      <c r="N6" s="65"/>
      <c r="O6" s="54"/>
      <c r="P6" s="54"/>
    </row>
    <row r="7" spans="1:16" ht="13.5" hidden="1" customHeight="1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55"/>
      <c r="O7" s="56"/>
      <c r="P7" s="56"/>
    </row>
    <row r="8" spans="1:16" ht="12.75" hidden="1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59"/>
      <c r="O8" s="70"/>
      <c r="P8" s="70"/>
    </row>
    <row r="9" spans="1:16" hidden="1" x14ac:dyDescent="0.25">
      <c r="A9" s="71"/>
      <c r="B9" s="72"/>
      <c r="C9" s="73"/>
      <c r="D9" s="72"/>
      <c r="E9" s="72"/>
      <c r="F9" s="72"/>
      <c r="G9" s="72"/>
      <c r="H9" s="72"/>
      <c r="I9" s="72"/>
      <c r="J9" s="72"/>
      <c r="K9" s="72"/>
      <c r="L9" s="72"/>
      <c r="M9" s="72"/>
      <c r="N9" s="74"/>
      <c r="O9" s="56"/>
      <c r="P9" s="56"/>
    </row>
    <row r="10" spans="1:16" hidden="1" x14ac:dyDescent="0.25">
      <c r="A10" s="66"/>
      <c r="B10" s="67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56"/>
    </row>
    <row r="11" spans="1:16" ht="12.75" hidden="1" customHeight="1" x14ac:dyDescent="0.25">
      <c r="A11" s="75"/>
      <c r="B11" s="7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  <c r="N11" s="55"/>
      <c r="O11" s="61"/>
      <c r="P11" s="61"/>
    </row>
    <row r="12" spans="1:16" hidden="1" x14ac:dyDescent="0.25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55"/>
      <c r="O12" s="56"/>
      <c r="P12" s="56"/>
    </row>
    <row r="13" spans="1:16" ht="12.7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"/>
      <c r="O13" s="70"/>
      <c r="P13" s="70"/>
    </row>
    <row r="14" spans="1:16" hidden="1" x14ac:dyDescent="0.25">
      <c r="A14" s="71"/>
      <c r="B14" s="72"/>
      <c r="C14" s="73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4"/>
      <c r="O14" s="56"/>
      <c r="P14" s="56"/>
    </row>
    <row r="15" spans="1:16" hidden="1" x14ac:dyDescent="0.25">
      <c r="A15" s="66"/>
      <c r="B15" s="67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56"/>
    </row>
    <row r="16" spans="1:16" hidden="1" x14ac:dyDescent="0.25">
      <c r="A16" s="75"/>
      <c r="B16" s="76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55"/>
      <c r="O16" s="56"/>
      <c r="P16" s="56"/>
    </row>
    <row r="17" spans="1:16" hidden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55"/>
      <c r="O17" s="56"/>
      <c r="P17" s="56"/>
    </row>
    <row r="18" spans="1:16" ht="12.75" hidden="1" customHeight="1" x14ac:dyDescent="0.25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8"/>
      <c r="O18" s="70"/>
      <c r="P18" s="70"/>
    </row>
    <row r="19" spans="1:16" ht="7.5" hidden="1" customHeight="1" x14ac:dyDescent="0.25">
      <c r="A19" s="77"/>
      <c r="B19" s="7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O19" s="70"/>
      <c r="P19" s="70"/>
    </row>
    <row r="20" spans="1:16" x14ac:dyDescent="0.25">
      <c r="A20" s="78" t="s">
        <v>24</v>
      </c>
      <c r="B20" s="79"/>
      <c r="C20" s="73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4"/>
      <c r="O20" s="56"/>
      <c r="P20" s="56"/>
    </row>
    <row r="21" spans="1:16" x14ac:dyDescent="0.25">
      <c r="A21" s="80" t="s">
        <v>25</v>
      </c>
      <c r="B21" s="81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82" t="s">
        <v>27</v>
      </c>
    </row>
    <row r="22" spans="1:16" ht="19.5" customHeight="1" x14ac:dyDescent="0.25">
      <c r="A22" s="83"/>
      <c r="B22" s="8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55"/>
      <c r="O22" s="56"/>
      <c r="P22" s="85" t="str">
        <f t="shared" ref="P22:P29" si="0">LEFT(B22,1)&amp;" "&amp;A22</f>
        <v xml:space="preserve"> </v>
      </c>
    </row>
    <row r="23" spans="1:16" ht="19.5" customHeight="1" x14ac:dyDescent="0.25">
      <c r="A23" s="83"/>
      <c r="B23" s="84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55"/>
      <c r="O23" s="56"/>
      <c r="P23" s="85" t="str">
        <f t="shared" si="0"/>
        <v xml:space="preserve"> </v>
      </c>
    </row>
    <row r="24" spans="1:16" ht="19.5" customHeight="1" x14ac:dyDescent="0.25">
      <c r="A24" s="83"/>
      <c r="B24" s="8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55"/>
      <c r="O24" s="56"/>
      <c r="P24" s="85" t="str">
        <f t="shared" si="0"/>
        <v xml:space="preserve"> </v>
      </c>
    </row>
    <row r="25" spans="1:16" ht="19.5" customHeight="1" x14ac:dyDescent="0.25">
      <c r="A25" s="83"/>
      <c r="B25" s="84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55"/>
      <c r="O25" s="54"/>
      <c r="P25" s="85" t="str">
        <f t="shared" si="0"/>
        <v xml:space="preserve"> </v>
      </c>
    </row>
    <row r="26" spans="1:16" ht="19.5" customHeight="1" x14ac:dyDescent="0.25">
      <c r="A26" s="83"/>
      <c r="B26" s="8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55"/>
      <c r="O26" s="54"/>
      <c r="P26" s="85" t="str">
        <f t="shared" si="0"/>
        <v xml:space="preserve"> </v>
      </c>
    </row>
    <row r="27" spans="1:16" ht="19.5" customHeight="1" x14ac:dyDescent="0.25">
      <c r="A27" s="83"/>
      <c r="B27" s="8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55"/>
      <c r="O27" s="54"/>
      <c r="P27" s="85" t="str">
        <f t="shared" si="0"/>
        <v xml:space="preserve"> </v>
      </c>
    </row>
    <row r="28" spans="1:16" ht="19.5" customHeight="1" x14ac:dyDescent="0.25">
      <c r="A28" s="83"/>
      <c r="B28" s="8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55"/>
      <c r="O28" s="54"/>
      <c r="P28" s="85" t="str">
        <f t="shared" si="0"/>
        <v xml:space="preserve"> </v>
      </c>
    </row>
    <row r="29" spans="1:16" ht="19.5" customHeight="1" x14ac:dyDescent="0.25">
      <c r="A29" s="86"/>
      <c r="B29" s="87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55"/>
      <c r="O29" s="54"/>
      <c r="P29" s="85" t="str">
        <f t="shared" si="0"/>
        <v xml:space="preserve"> </v>
      </c>
    </row>
    <row r="30" spans="1:1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88"/>
      <c r="P30" s="89" t="s">
        <v>28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88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88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88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88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88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88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88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88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88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88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88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BE95-2E28-4E67-A29B-EB479393686A}">
  <sheetPr codeName="Munka28">
    <tabColor indexed="11"/>
  </sheetPr>
  <dimension ref="A1:AS140"/>
  <sheetViews>
    <sheetView workbookViewId="0">
      <selection activeCell="H33" sqref="H33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9" customWidth="1"/>
    <col min="11" max="11" width="10.6640625" customWidth="1"/>
    <col min="12" max="12" width="1.6640625" style="329" customWidth="1"/>
    <col min="13" max="13" width="10.6640625" customWidth="1"/>
    <col min="14" max="14" width="1.6640625" style="330" customWidth="1"/>
    <col min="15" max="15" width="10.6640625" customWidth="1"/>
    <col min="16" max="16" width="1.6640625" style="329" customWidth="1"/>
    <col min="17" max="17" width="10.6640625" customWidth="1"/>
    <col min="18" max="18" width="1.6640625" style="330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8" customWidth="1"/>
  </cols>
  <sheetData>
    <row r="1" spans="1:45" ht="21.75" customHeight="1" x14ac:dyDescent="0.25">
      <c r="A1" s="331" t="str">
        <f>Altalanos!$A$6</f>
        <v>Diákolimpia 2026</v>
      </c>
      <c r="B1" s="331"/>
      <c r="C1" s="188"/>
      <c r="D1" s="188"/>
      <c r="E1" s="188"/>
      <c r="F1" s="188"/>
      <c r="G1" s="188"/>
      <c r="H1" s="331"/>
      <c r="I1" s="190"/>
      <c r="J1" s="191"/>
      <c r="K1" s="189" t="s">
        <v>29</v>
      </c>
      <c r="L1" s="192"/>
      <c r="M1" s="332"/>
      <c r="N1" s="191"/>
      <c r="O1" s="191"/>
      <c r="P1" s="191"/>
      <c r="Q1" s="188"/>
      <c r="R1" s="191"/>
      <c r="S1" s="333"/>
      <c r="T1" s="334"/>
      <c r="U1" s="334"/>
      <c r="V1" s="334"/>
      <c r="W1" s="334"/>
      <c r="X1" s="334"/>
      <c r="Y1" s="334"/>
      <c r="Z1" s="334"/>
      <c r="AA1" s="334"/>
      <c r="AB1" s="197" t="e">
        <f>IF($Y$5=1,CONCATENATE(VLOOKUP($Y$3,$AA$2:$AH$14,2)),CONCATENATE(VLOOKUP($Y$3,$AA$16:$AH$25,2)))</f>
        <v>#N/A</v>
      </c>
      <c r="AC1" s="197" t="e">
        <f>IF($Y$5=1,CONCATENATE(VLOOKUP($Y$3,$AA$2:$AH$14,3)),CONCATENATE(VLOOKUP($Y$3,$AA$16:$AH$25,3)))</f>
        <v>#N/A</v>
      </c>
      <c r="AD1" s="197" t="e">
        <f>IF($Y$5=1,CONCATENATE(VLOOKUP($Y$3,$AA$2:$AH$14,4)),CONCATENATE(VLOOKUP($Y$3,$AA$16:$AH$25,4)))</f>
        <v>#N/A</v>
      </c>
      <c r="AE1" s="197" t="e">
        <f>IF($Y$5=1,CONCATENATE(VLOOKUP($Y$3,$AA$2:$AH$14,5)),CONCATENATE(VLOOKUP($Y$3,$AA$16:$AH$25,5)))</f>
        <v>#N/A</v>
      </c>
      <c r="AF1" s="197" t="e">
        <f>IF($Y$5=1,CONCATENATE(VLOOKUP($Y$3,$AA$2:$AH$14,6)),CONCATENATE(VLOOKUP($Y$3,$AA$16:$AH$25,6)))</f>
        <v>#N/A</v>
      </c>
      <c r="AG1" s="197" t="e">
        <f>IF($Y$5=1,CONCATENATE(VLOOKUP($Y$3,$AA$2:$AH$14,7)),CONCATENATE(VLOOKUP($Y$3,$AA$16:$AH$25,7)))</f>
        <v>#N/A</v>
      </c>
      <c r="AH1" s="197" t="e">
        <f>IF($Y$5=1,CONCATENATE(VLOOKUP($Y$3,$AA$2:$AH$14,8)),CONCATENATE(VLOOKUP($Y$3,$AA$16:$AH$25,8)))</f>
        <v>#N/A</v>
      </c>
      <c r="AI1" s="335"/>
      <c r="AJ1" s="335"/>
      <c r="AK1" s="335"/>
    </row>
    <row r="2" spans="1:45" x14ac:dyDescent="0.25">
      <c r="A2" s="198" t="s">
        <v>30</v>
      </c>
      <c r="B2" s="199"/>
      <c r="C2" s="199"/>
      <c r="D2" s="199"/>
      <c r="E2" s="441" t="str">
        <f>Altalanos!$C$8</f>
        <v>Fiú 2 kcs. A</v>
      </c>
      <c r="F2" s="199"/>
      <c r="G2" s="200"/>
      <c r="H2" s="201"/>
      <c r="I2" s="201"/>
      <c r="J2" s="202"/>
      <c r="K2" s="192"/>
      <c r="L2" s="192"/>
      <c r="M2" s="192"/>
      <c r="N2" s="202"/>
      <c r="O2" s="201"/>
      <c r="P2" s="202"/>
      <c r="Q2" s="201"/>
      <c r="R2" s="202"/>
      <c r="S2" s="336"/>
      <c r="T2" s="238"/>
      <c r="U2" s="238"/>
      <c r="V2" s="238"/>
      <c r="W2" s="238"/>
      <c r="X2" s="238"/>
      <c r="Y2" s="206"/>
      <c r="Z2" s="207"/>
      <c r="AA2" s="207" t="s">
        <v>105</v>
      </c>
      <c r="AB2" s="208">
        <v>300</v>
      </c>
      <c r="AC2" s="208">
        <v>250</v>
      </c>
      <c r="AD2" s="208">
        <v>200</v>
      </c>
      <c r="AE2" s="208">
        <v>150</v>
      </c>
      <c r="AF2" s="208">
        <v>120</v>
      </c>
      <c r="AG2" s="208">
        <v>90</v>
      </c>
      <c r="AH2" s="208">
        <v>40</v>
      </c>
      <c r="AI2" s="228"/>
      <c r="AJ2" s="228"/>
      <c r="AK2" s="228"/>
      <c r="AL2" s="238"/>
      <c r="AM2" s="238"/>
      <c r="AN2" s="238"/>
      <c r="AO2" s="238"/>
      <c r="AP2" s="238"/>
      <c r="AQ2" s="238"/>
      <c r="AR2" s="238"/>
      <c r="AS2" s="238"/>
    </row>
    <row r="3" spans="1:45" ht="11.25" customHeight="1" x14ac:dyDescent="0.25">
      <c r="A3" s="52" t="s">
        <v>22</v>
      </c>
      <c r="B3" s="52"/>
      <c r="C3" s="52"/>
      <c r="D3" s="52"/>
      <c r="E3" s="442"/>
      <c r="F3" s="52"/>
      <c r="G3" s="52" t="s">
        <v>15</v>
      </c>
      <c r="H3" s="52"/>
      <c r="I3" s="52"/>
      <c r="J3" s="209"/>
      <c r="K3" s="52" t="s">
        <v>34</v>
      </c>
      <c r="L3" s="209"/>
      <c r="M3" s="52"/>
      <c r="N3" s="209"/>
      <c r="O3" s="52"/>
      <c r="P3" s="209"/>
      <c r="Q3" s="52"/>
      <c r="R3" s="53" t="s">
        <v>35</v>
      </c>
      <c r="S3" s="337"/>
      <c r="T3" s="338"/>
      <c r="U3" s="338"/>
      <c r="V3" s="338"/>
      <c r="W3" s="338"/>
      <c r="X3" s="338"/>
      <c r="Y3" s="207" t="str">
        <f>IF(K4="OB","A",IF(K4="IX","W",IF(K4="","",K4)))</f>
        <v/>
      </c>
      <c r="Z3" s="207"/>
      <c r="AA3" s="207" t="s">
        <v>125</v>
      </c>
      <c r="AB3" s="208">
        <v>280</v>
      </c>
      <c r="AC3" s="208">
        <v>230</v>
      </c>
      <c r="AD3" s="208">
        <v>180</v>
      </c>
      <c r="AE3" s="208">
        <v>140</v>
      </c>
      <c r="AF3" s="208">
        <v>80</v>
      </c>
      <c r="AG3" s="208">
        <v>0</v>
      </c>
      <c r="AH3" s="208">
        <v>0</v>
      </c>
      <c r="AI3" s="228"/>
      <c r="AJ3" s="228"/>
      <c r="AK3" s="228"/>
      <c r="AL3" s="338"/>
      <c r="AM3" s="338"/>
      <c r="AN3" s="338"/>
      <c r="AO3" s="338"/>
      <c r="AP3" s="338"/>
      <c r="AQ3" s="338"/>
      <c r="AR3" s="338"/>
      <c r="AS3" s="338"/>
    </row>
    <row r="4" spans="1:45" ht="11.25" customHeight="1" x14ac:dyDescent="0.25">
      <c r="A4" s="648">
        <f>Altalanos!$A$10</f>
        <v>0</v>
      </c>
      <c r="B4" s="648"/>
      <c r="C4" s="648"/>
      <c r="D4" s="214"/>
      <c r="E4" s="215"/>
      <c r="F4" s="215"/>
      <c r="G4" s="215">
        <f>Altalanos!$C$10</f>
        <v>0</v>
      </c>
      <c r="H4" s="339"/>
      <c r="I4" s="215"/>
      <c r="J4" s="217"/>
      <c r="K4" s="216"/>
      <c r="L4" s="217"/>
      <c r="M4" s="340"/>
      <c r="N4" s="217"/>
      <c r="O4" s="215"/>
      <c r="P4" s="217"/>
      <c r="Q4" s="215"/>
      <c r="R4" s="218">
        <f>Altalanos!$E$10</f>
        <v>0</v>
      </c>
      <c r="S4" s="341"/>
      <c r="T4" s="342"/>
      <c r="U4" s="342"/>
      <c r="V4" s="342"/>
      <c r="W4" s="342"/>
      <c r="X4" s="342"/>
      <c r="Y4" s="207"/>
      <c r="Z4" s="207"/>
      <c r="AA4" s="207" t="s">
        <v>108</v>
      </c>
      <c r="AB4" s="208">
        <v>250</v>
      </c>
      <c r="AC4" s="208">
        <v>200</v>
      </c>
      <c r="AD4" s="208">
        <v>150</v>
      </c>
      <c r="AE4" s="208">
        <v>120</v>
      </c>
      <c r="AF4" s="208">
        <v>90</v>
      </c>
      <c r="AG4" s="208">
        <v>60</v>
      </c>
      <c r="AH4" s="208">
        <v>25</v>
      </c>
      <c r="AI4" s="228"/>
      <c r="AJ4" s="228"/>
      <c r="AK4" s="228"/>
      <c r="AL4" s="342"/>
      <c r="AM4" s="342"/>
      <c r="AN4" s="342"/>
      <c r="AO4" s="342"/>
      <c r="AP4" s="342"/>
      <c r="AQ4" s="342"/>
      <c r="AR4" s="342"/>
      <c r="AS4" s="342"/>
    </row>
    <row r="5" spans="1:45" x14ac:dyDescent="0.25">
      <c r="A5" s="343"/>
      <c r="B5" s="344" t="s">
        <v>178</v>
      </c>
      <c r="C5" s="345" t="s">
        <v>114</v>
      </c>
      <c r="D5" s="344" t="s">
        <v>179</v>
      </c>
      <c r="E5" s="344" t="s">
        <v>180</v>
      </c>
      <c r="F5" s="346" t="s">
        <v>25</v>
      </c>
      <c r="G5" s="346" t="s">
        <v>26</v>
      </c>
      <c r="H5" s="346"/>
      <c r="I5" s="346" t="s">
        <v>37</v>
      </c>
      <c r="J5" s="346"/>
      <c r="K5" s="344" t="s">
        <v>181</v>
      </c>
      <c r="L5" s="347"/>
      <c r="M5" s="344" t="s">
        <v>164</v>
      </c>
      <c r="N5" s="347"/>
      <c r="O5" s="344" t="s">
        <v>182</v>
      </c>
      <c r="P5" s="347"/>
      <c r="Q5" s="344"/>
      <c r="R5" s="348"/>
      <c r="S5" s="337"/>
      <c r="T5" s="338"/>
      <c r="U5" s="338"/>
      <c r="V5" s="338"/>
      <c r="W5" s="338"/>
      <c r="X5" s="338"/>
      <c r="Y5" s="207">
        <f>IF(OR(Altalanos!$A$8="F1",Altalanos!$A$8="F2",Altalanos!$A$8="N1",Altalanos!$A$8="N2"),1,2)</f>
        <v>2</v>
      </c>
      <c r="Z5" s="207"/>
      <c r="AA5" s="207" t="s">
        <v>111</v>
      </c>
      <c r="AB5" s="208">
        <v>200</v>
      </c>
      <c r="AC5" s="208">
        <v>150</v>
      </c>
      <c r="AD5" s="208">
        <v>120</v>
      </c>
      <c r="AE5" s="208">
        <v>90</v>
      </c>
      <c r="AF5" s="208">
        <v>60</v>
      </c>
      <c r="AG5" s="208">
        <v>40</v>
      </c>
      <c r="AH5" s="208">
        <v>15</v>
      </c>
      <c r="AI5" s="228"/>
      <c r="AJ5" s="228"/>
      <c r="AK5" s="228"/>
      <c r="AL5" s="338"/>
      <c r="AM5" s="338"/>
      <c r="AN5" s="338"/>
      <c r="AO5" s="338"/>
      <c r="AP5" s="338"/>
      <c r="AQ5" s="338"/>
      <c r="AR5" s="338"/>
      <c r="AS5" s="338"/>
    </row>
    <row r="6" spans="1:45" ht="11.1" customHeight="1" x14ac:dyDescent="0.25">
      <c r="A6" s="349"/>
      <c r="B6" s="350"/>
      <c r="C6" s="350"/>
      <c r="D6" s="350"/>
      <c r="E6" s="350"/>
      <c r="F6" s="349" t="str">
        <f>IF(Y3="","",CONCATENATE(VLOOKUP(Y3,AB1:AH1,4)," pont"))</f>
        <v/>
      </c>
      <c r="G6" s="351"/>
      <c r="H6" s="352"/>
      <c r="I6" s="351"/>
      <c r="J6" s="353"/>
      <c r="K6" s="350" t="str">
        <f>IF(Y3="","",CONCATENATE(VLOOKUP(Y3,AB1:AH1,3)," pont"))</f>
        <v/>
      </c>
      <c r="L6" s="353"/>
      <c r="M6" s="350" t="str">
        <f>IF(Y3="","",CONCATENATE(VLOOKUP(Y3,AB1:AH1,2)," pont"))</f>
        <v/>
      </c>
      <c r="N6" s="353"/>
      <c r="O6" s="350" t="str">
        <f>IF(Y3="","",CONCATENATE(VLOOKUP(Y3,AB1:AH1,1)," pont"))</f>
        <v/>
      </c>
      <c r="P6" s="353"/>
      <c r="Q6" s="350"/>
      <c r="R6" s="354"/>
      <c r="S6" s="337"/>
      <c r="T6" s="338"/>
      <c r="U6" s="338"/>
      <c r="V6" s="338"/>
      <c r="W6" s="338"/>
      <c r="X6" s="338"/>
      <c r="Y6" s="207"/>
      <c r="Z6" s="207"/>
      <c r="AA6" s="207" t="s">
        <v>121</v>
      </c>
      <c r="AB6" s="208">
        <v>150</v>
      </c>
      <c r="AC6" s="208">
        <v>120</v>
      </c>
      <c r="AD6" s="208">
        <v>90</v>
      </c>
      <c r="AE6" s="208">
        <v>60</v>
      </c>
      <c r="AF6" s="208">
        <v>40</v>
      </c>
      <c r="AG6" s="208">
        <v>25</v>
      </c>
      <c r="AH6" s="208">
        <v>10</v>
      </c>
      <c r="AI6" s="228"/>
      <c r="AJ6" s="228"/>
      <c r="AK6" s="228"/>
      <c r="AL6" s="338"/>
      <c r="AM6" s="338"/>
      <c r="AN6" s="338"/>
      <c r="AO6" s="338"/>
      <c r="AP6" s="338"/>
      <c r="AQ6" s="338"/>
      <c r="AR6" s="338"/>
      <c r="AS6" s="338"/>
    </row>
    <row r="7" spans="1:45" ht="12.9" customHeight="1" x14ac:dyDescent="0.25">
      <c r="A7" s="355">
        <v>1</v>
      </c>
      <c r="B7" s="356" t="str">
        <f>IF($E7="","",VLOOKUP($E7,'Fiú 2 kcs. A ELO'!$A$7:$O$22,14))</f>
        <v/>
      </c>
      <c r="C7" s="231" t="str">
        <f>IF($E7="","",VLOOKUP($E7,'Fiú 2 kcs. A ELO'!$A$7:$O$22,15))</f>
        <v/>
      </c>
      <c r="D7" s="231" t="str">
        <f>IF($E7="","",VLOOKUP($E7,'Fiú 2 kcs. A ELO'!$A$7:$O$22,5))</f>
        <v/>
      </c>
      <c r="E7" s="357"/>
      <c r="F7" s="312" t="str">
        <f>UPPER(IF($E7="","",VLOOKUP($E7,'Fiú 2 kcs. A ELO'!$A$7:$O$22,2)))</f>
        <v/>
      </c>
      <c r="G7" s="312" t="str">
        <f>IF($E7="","",VLOOKUP($E7,'Fiú 2 kcs. A ELO'!$A$7:$O$22,3))</f>
        <v/>
      </c>
      <c r="H7" s="312"/>
      <c r="I7" s="312" t="str">
        <f>IF($E7="","",VLOOKUP($E7,'Fiú 2 kcs. A ELO'!$A$7:$O$22,4))</f>
        <v/>
      </c>
      <c r="J7" s="358"/>
      <c r="K7" s="359"/>
      <c r="L7" s="359"/>
      <c r="M7" s="359"/>
      <c r="N7" s="359"/>
      <c r="O7" s="360"/>
      <c r="P7" s="361"/>
      <c r="Q7" s="362"/>
      <c r="R7" s="363"/>
      <c r="S7" s="364"/>
      <c r="T7" s="364"/>
      <c r="U7" s="365" t="str">
        <f>Birók!P21</f>
        <v>Bíró</v>
      </c>
      <c r="V7" s="364"/>
      <c r="W7" s="364"/>
      <c r="X7" s="364"/>
      <c r="Y7" s="207"/>
      <c r="Z7" s="207"/>
      <c r="AA7" s="207" t="s">
        <v>122</v>
      </c>
      <c r="AB7" s="208">
        <v>120</v>
      </c>
      <c r="AC7" s="208">
        <v>90</v>
      </c>
      <c r="AD7" s="208">
        <v>60</v>
      </c>
      <c r="AE7" s="208">
        <v>40</v>
      </c>
      <c r="AF7" s="208">
        <v>25</v>
      </c>
      <c r="AG7" s="208">
        <v>10</v>
      </c>
      <c r="AH7" s="208">
        <v>5</v>
      </c>
      <c r="AI7" s="228"/>
      <c r="AJ7" s="228"/>
      <c r="AK7" s="228"/>
      <c r="AL7" s="364"/>
      <c r="AM7" s="364"/>
      <c r="AN7" s="364"/>
      <c r="AO7" s="364"/>
      <c r="AP7" s="364"/>
      <c r="AQ7" s="364"/>
      <c r="AR7" s="364"/>
      <c r="AS7" s="364"/>
    </row>
    <row r="8" spans="1:45" ht="12.9" customHeight="1" x14ac:dyDescent="0.25">
      <c r="A8" s="366"/>
      <c r="B8" s="367"/>
      <c r="C8" s="368"/>
      <c r="D8" s="368"/>
      <c r="E8" s="369"/>
      <c r="F8" s="359"/>
      <c r="G8" s="359"/>
      <c r="H8" s="370"/>
      <c r="I8" s="371" t="s">
        <v>183</v>
      </c>
      <c r="J8" s="372"/>
      <c r="K8" s="373" t="str">
        <f>UPPER(IF(OR(J8="a",J8="as"),F7,IF(OR(J8="b",J8="bs"),F9,0)))</f>
        <v>0</v>
      </c>
      <c r="L8" s="373"/>
      <c r="M8" s="359"/>
      <c r="N8" s="359"/>
      <c r="O8" s="360"/>
      <c r="P8" s="361"/>
      <c r="Q8" s="362"/>
      <c r="R8" s="363"/>
      <c r="S8" s="364"/>
      <c r="T8" s="364"/>
      <c r="U8" s="374" t="str">
        <f>Birók!P22</f>
        <v xml:space="preserve"> </v>
      </c>
      <c r="V8" s="364"/>
      <c r="W8" s="364"/>
      <c r="X8" s="364"/>
      <c r="Y8" s="207"/>
      <c r="Z8" s="207"/>
      <c r="AA8" s="207" t="s">
        <v>123</v>
      </c>
      <c r="AB8" s="208">
        <v>90</v>
      </c>
      <c r="AC8" s="208">
        <v>60</v>
      </c>
      <c r="AD8" s="208">
        <v>40</v>
      </c>
      <c r="AE8" s="208">
        <v>25</v>
      </c>
      <c r="AF8" s="208">
        <v>10</v>
      </c>
      <c r="AG8" s="208">
        <v>5</v>
      </c>
      <c r="AH8" s="208">
        <v>2</v>
      </c>
      <c r="AI8" s="228"/>
      <c r="AJ8" s="228"/>
      <c r="AK8" s="228"/>
      <c r="AL8" s="364"/>
      <c r="AM8" s="364"/>
      <c r="AN8" s="364"/>
      <c r="AO8" s="364"/>
      <c r="AP8" s="364"/>
      <c r="AQ8" s="364"/>
      <c r="AR8" s="364"/>
      <c r="AS8" s="364"/>
    </row>
    <row r="9" spans="1:45" ht="12.9" customHeight="1" x14ac:dyDescent="0.25">
      <c r="A9" s="366">
        <v>2</v>
      </c>
      <c r="B9" s="356" t="str">
        <f>IF($E9="","",VLOOKUP($E9,'Fiú 2 kcs. A ELO'!$A$7:$O$22,14))</f>
        <v/>
      </c>
      <c r="C9" s="231" t="str">
        <f>IF($E9="","",VLOOKUP($E9,'Fiú 2 kcs. A ELO'!$A$7:$O$22,15))</f>
        <v/>
      </c>
      <c r="D9" s="231" t="str">
        <f>IF($E9="","",VLOOKUP($E9,'Fiú 2 kcs. A ELO'!$A$7:$O$22,5))</f>
        <v/>
      </c>
      <c r="E9" s="357"/>
      <c r="F9" s="232" t="str">
        <f>UPPER(IF($E9="","",VLOOKUP($E9,'Fiú 2 kcs. A ELO'!$A$7:$O$22,2)))</f>
        <v/>
      </c>
      <c r="G9" s="232" t="str">
        <f>IF($E9="","",VLOOKUP($E9,'Fiú 2 kcs. A ELO'!$A$7:$O$22,3))</f>
        <v/>
      </c>
      <c r="H9" s="232"/>
      <c r="I9" s="232" t="str">
        <f>IF($E9="","",VLOOKUP($E9,'Fiú 2 kcs. A ELO'!$A$7:$O$22,4))</f>
        <v/>
      </c>
      <c r="J9" s="375"/>
      <c r="K9" s="359"/>
      <c r="L9" s="376"/>
      <c r="M9" s="359"/>
      <c r="N9" s="359"/>
      <c r="O9" s="360"/>
      <c r="P9" s="361"/>
      <c r="Q9" s="362"/>
      <c r="R9" s="363"/>
      <c r="S9" s="364"/>
      <c r="T9" s="364"/>
      <c r="U9" s="374" t="str">
        <f>Birók!P23</f>
        <v xml:space="preserve"> </v>
      </c>
      <c r="V9" s="364"/>
      <c r="W9" s="364"/>
      <c r="X9" s="364"/>
      <c r="Y9" s="207"/>
      <c r="Z9" s="207"/>
      <c r="AA9" s="207" t="s">
        <v>124</v>
      </c>
      <c r="AB9" s="208">
        <v>60</v>
      </c>
      <c r="AC9" s="208">
        <v>40</v>
      </c>
      <c r="AD9" s="208">
        <v>25</v>
      </c>
      <c r="AE9" s="208">
        <v>10</v>
      </c>
      <c r="AF9" s="208">
        <v>5</v>
      </c>
      <c r="AG9" s="208">
        <v>2</v>
      </c>
      <c r="AH9" s="208">
        <v>1</v>
      </c>
      <c r="AI9" s="228"/>
      <c r="AJ9" s="228"/>
      <c r="AK9" s="228"/>
      <c r="AL9" s="364"/>
      <c r="AM9" s="364"/>
      <c r="AN9" s="364"/>
      <c r="AO9" s="364"/>
      <c r="AP9" s="364"/>
      <c r="AQ9" s="364"/>
      <c r="AR9" s="364"/>
      <c r="AS9" s="364"/>
    </row>
    <row r="10" spans="1:45" ht="12.9" customHeight="1" x14ac:dyDescent="0.25">
      <c r="A10" s="366"/>
      <c r="B10" s="367"/>
      <c r="C10" s="368"/>
      <c r="D10" s="368"/>
      <c r="E10" s="377"/>
      <c r="F10" s="359"/>
      <c r="G10" s="359"/>
      <c r="H10" s="370"/>
      <c r="I10" s="359"/>
      <c r="J10" s="378"/>
      <c r="K10" s="371" t="s">
        <v>183</v>
      </c>
      <c r="L10" s="379"/>
      <c r="M10" s="373" t="str">
        <f>UPPER(IF(OR(L10="a",L10="as"),K8,IF(OR(L10="b",L10="bs"),K12,0)))</f>
        <v>0</v>
      </c>
      <c r="N10" s="380"/>
      <c r="O10" s="381"/>
      <c r="P10" s="381"/>
      <c r="Q10" s="362"/>
      <c r="R10" s="363"/>
      <c r="S10" s="364"/>
      <c r="T10" s="364"/>
      <c r="U10" s="374" t="str">
        <f>Birók!P24</f>
        <v xml:space="preserve"> </v>
      </c>
      <c r="V10" s="364"/>
      <c r="W10" s="364"/>
      <c r="X10" s="364"/>
      <c r="Y10" s="207"/>
      <c r="Z10" s="207"/>
      <c r="AA10" s="207" t="s">
        <v>126</v>
      </c>
      <c r="AB10" s="208">
        <v>40</v>
      </c>
      <c r="AC10" s="208">
        <v>25</v>
      </c>
      <c r="AD10" s="208">
        <v>15</v>
      </c>
      <c r="AE10" s="208">
        <v>7</v>
      </c>
      <c r="AF10" s="208">
        <v>4</v>
      </c>
      <c r="AG10" s="208">
        <v>1</v>
      </c>
      <c r="AH10" s="208">
        <v>0</v>
      </c>
      <c r="AI10" s="228"/>
      <c r="AJ10" s="228"/>
      <c r="AK10" s="228"/>
      <c r="AL10" s="364"/>
      <c r="AM10" s="364"/>
      <c r="AN10" s="364"/>
      <c r="AO10" s="364"/>
      <c r="AP10" s="364"/>
      <c r="AQ10" s="364"/>
      <c r="AR10" s="364"/>
      <c r="AS10" s="364"/>
    </row>
    <row r="11" spans="1:45" ht="12.9" customHeight="1" x14ac:dyDescent="0.25">
      <c r="A11" s="366">
        <v>3</v>
      </c>
      <c r="B11" s="356" t="str">
        <f>IF($E11="","",VLOOKUP($E11,'Fiú 2 kcs. A ELO'!$A$7:$O$22,14))</f>
        <v/>
      </c>
      <c r="C11" s="231" t="str">
        <f>IF($E11="","",VLOOKUP($E11,'Fiú 2 kcs. A ELO'!$A$7:$O$22,15))</f>
        <v/>
      </c>
      <c r="D11" s="231" t="str">
        <f>IF($E11="","",VLOOKUP($E11,'Fiú 2 kcs. A ELO'!$A$7:$O$22,5))</f>
        <v/>
      </c>
      <c r="E11" s="357"/>
      <c r="F11" s="232" t="str">
        <f>UPPER(IF($E11="","",VLOOKUP($E11,'Fiú 2 kcs. A ELO'!$A$7:$O$22,2)))</f>
        <v/>
      </c>
      <c r="G11" s="232" t="str">
        <f>IF($E11="","",VLOOKUP($E11,'Fiú 2 kcs. A ELO'!$A$7:$O$22,3))</f>
        <v/>
      </c>
      <c r="H11" s="232"/>
      <c r="I11" s="232" t="str">
        <f>IF($E11="","",VLOOKUP($E11,'Fiú 2 kcs. A ELO'!$A$7:$O$22,4))</f>
        <v/>
      </c>
      <c r="J11" s="358"/>
      <c r="K11" s="359"/>
      <c r="L11" s="382"/>
      <c r="M11" s="359"/>
      <c r="N11" s="383"/>
      <c r="O11" s="381"/>
      <c r="P11" s="381"/>
      <c r="Q11" s="362"/>
      <c r="R11" s="363"/>
      <c r="S11" s="364"/>
      <c r="T11" s="364"/>
      <c r="U11" s="374" t="str">
        <f>Birók!P25</f>
        <v xml:space="preserve"> </v>
      </c>
      <c r="V11" s="364"/>
      <c r="W11" s="364"/>
      <c r="X11" s="364"/>
      <c r="Y11" s="207"/>
      <c r="Z11" s="207"/>
      <c r="AA11" s="207" t="s">
        <v>127</v>
      </c>
      <c r="AB11" s="208">
        <v>25</v>
      </c>
      <c r="AC11" s="208">
        <v>15</v>
      </c>
      <c r="AD11" s="208">
        <v>10</v>
      </c>
      <c r="AE11" s="208">
        <v>6</v>
      </c>
      <c r="AF11" s="208">
        <v>3</v>
      </c>
      <c r="AG11" s="208">
        <v>1</v>
      </c>
      <c r="AH11" s="208">
        <v>0</v>
      </c>
      <c r="AI11" s="228"/>
      <c r="AJ11" s="228"/>
      <c r="AK11" s="228"/>
      <c r="AL11" s="364"/>
      <c r="AM11" s="364"/>
      <c r="AN11" s="364"/>
      <c r="AO11" s="364"/>
      <c r="AP11" s="364"/>
      <c r="AQ11" s="364"/>
      <c r="AR11" s="364"/>
      <c r="AS11" s="364"/>
    </row>
    <row r="12" spans="1:45" ht="12.9" customHeight="1" x14ac:dyDescent="0.25">
      <c r="A12" s="366"/>
      <c r="B12" s="367"/>
      <c r="C12" s="368"/>
      <c r="D12" s="368"/>
      <c r="E12" s="377"/>
      <c r="F12" s="359"/>
      <c r="G12" s="359"/>
      <c r="H12" s="370"/>
      <c r="I12" s="371" t="s">
        <v>183</v>
      </c>
      <c r="J12" s="372"/>
      <c r="K12" s="373" t="str">
        <f>UPPER(IF(OR(J12="a",J12="as"),F11,IF(OR(J12="b",J12="bs"),F13,0)))</f>
        <v>0</v>
      </c>
      <c r="L12" s="384"/>
      <c r="M12" s="359"/>
      <c r="N12" s="383"/>
      <c r="O12" s="381"/>
      <c r="P12" s="381"/>
      <c r="Q12" s="362"/>
      <c r="R12" s="363"/>
      <c r="S12" s="364"/>
      <c r="T12" s="364"/>
      <c r="U12" s="374" t="str">
        <f>Birók!P26</f>
        <v xml:space="preserve"> </v>
      </c>
      <c r="V12" s="364"/>
      <c r="W12" s="364"/>
      <c r="X12" s="364"/>
      <c r="Y12" s="207"/>
      <c r="Z12" s="207"/>
      <c r="AA12" s="207" t="s">
        <v>129</v>
      </c>
      <c r="AB12" s="208">
        <v>15</v>
      </c>
      <c r="AC12" s="208">
        <v>10</v>
      </c>
      <c r="AD12" s="208">
        <v>6</v>
      </c>
      <c r="AE12" s="208">
        <v>3</v>
      </c>
      <c r="AF12" s="208">
        <v>1</v>
      </c>
      <c r="AG12" s="208">
        <v>0</v>
      </c>
      <c r="AH12" s="208">
        <v>0</v>
      </c>
      <c r="AI12" s="228"/>
      <c r="AJ12" s="228"/>
      <c r="AK12" s="228"/>
      <c r="AL12" s="364"/>
      <c r="AM12" s="364"/>
      <c r="AN12" s="364"/>
      <c r="AO12" s="364"/>
      <c r="AP12" s="364"/>
      <c r="AQ12" s="364"/>
      <c r="AR12" s="364"/>
      <c r="AS12" s="364"/>
    </row>
    <row r="13" spans="1:45" ht="12.9" customHeight="1" x14ac:dyDescent="0.25">
      <c r="A13" s="366">
        <v>4</v>
      </c>
      <c r="B13" s="356" t="str">
        <f>IF($E13="","",VLOOKUP($E13,'Fiú 2 kcs. A ELO'!$A$7:$O$22,14))</f>
        <v/>
      </c>
      <c r="C13" s="231" t="str">
        <f>IF($E13="","",VLOOKUP($E13,'Fiú 2 kcs. A ELO'!$A$7:$O$22,15))</f>
        <v/>
      </c>
      <c r="D13" s="231" t="str">
        <f>IF($E13="","",VLOOKUP($E13,'Fiú 2 kcs. A ELO'!$A$7:$O$22,5))</f>
        <v/>
      </c>
      <c r="E13" s="357"/>
      <c r="F13" s="232" t="str">
        <f>UPPER(IF($E13="","",VLOOKUP($E13,'Fiú 2 kcs. A ELO'!$A$7:$O$22,2)))</f>
        <v/>
      </c>
      <c r="G13" s="232" t="str">
        <f>IF($E13="","",VLOOKUP($E13,'Fiú 2 kcs. A ELO'!$A$7:$O$22,3))</f>
        <v/>
      </c>
      <c r="H13" s="232"/>
      <c r="I13" s="232" t="str">
        <f>IF($E13="","",VLOOKUP($E13,'Fiú 2 kcs. A ELO'!$A$7:$O$22,4))</f>
        <v/>
      </c>
      <c r="J13" s="385"/>
      <c r="K13" s="359"/>
      <c r="L13" s="359"/>
      <c r="M13" s="359"/>
      <c r="N13" s="383"/>
      <c r="O13" s="381"/>
      <c r="P13" s="381"/>
      <c r="Q13" s="362"/>
      <c r="R13" s="363"/>
      <c r="S13" s="364"/>
      <c r="T13" s="364"/>
      <c r="U13" s="374" t="str">
        <f>Birók!P27</f>
        <v xml:space="preserve"> </v>
      </c>
      <c r="V13" s="364"/>
      <c r="W13" s="364"/>
      <c r="X13" s="364"/>
      <c r="Y13" s="207"/>
      <c r="Z13" s="207"/>
      <c r="AA13" s="207" t="s">
        <v>130</v>
      </c>
      <c r="AB13" s="208">
        <v>10</v>
      </c>
      <c r="AC13" s="208">
        <v>6</v>
      </c>
      <c r="AD13" s="208">
        <v>3</v>
      </c>
      <c r="AE13" s="208">
        <v>1</v>
      </c>
      <c r="AF13" s="208">
        <v>0</v>
      </c>
      <c r="AG13" s="208">
        <v>0</v>
      </c>
      <c r="AH13" s="208">
        <v>0</v>
      </c>
      <c r="AI13" s="228"/>
      <c r="AJ13" s="228"/>
      <c r="AK13" s="228"/>
      <c r="AL13" s="364"/>
      <c r="AM13" s="364"/>
      <c r="AN13" s="364"/>
      <c r="AO13" s="364"/>
      <c r="AP13" s="364"/>
      <c r="AQ13" s="364"/>
      <c r="AR13" s="364"/>
      <c r="AS13" s="364"/>
    </row>
    <row r="14" spans="1:45" ht="12.9" customHeight="1" x14ac:dyDescent="0.25">
      <c r="A14" s="366"/>
      <c r="B14" s="367"/>
      <c r="C14" s="368"/>
      <c r="D14" s="368"/>
      <c r="E14" s="377"/>
      <c r="F14" s="359"/>
      <c r="G14" s="359"/>
      <c r="H14" s="370"/>
      <c r="I14" s="359"/>
      <c r="J14" s="378"/>
      <c r="K14" s="359"/>
      <c r="L14" s="359"/>
      <c r="M14" s="371" t="s">
        <v>183</v>
      </c>
      <c r="N14" s="379"/>
      <c r="O14" s="373" t="str">
        <f>UPPER(IF(OR(N14="a",N14="as"),M10,IF(OR(N14="b",N14="bs"),M18,0)))</f>
        <v>0</v>
      </c>
      <c r="P14" s="380"/>
      <c r="Q14" s="362"/>
      <c r="R14" s="363"/>
      <c r="S14" s="364"/>
      <c r="T14" s="364"/>
      <c r="U14" s="374" t="str">
        <f>Birók!P28</f>
        <v xml:space="preserve"> </v>
      </c>
      <c r="V14" s="364"/>
      <c r="W14" s="364"/>
      <c r="X14" s="364"/>
      <c r="Y14" s="207"/>
      <c r="Z14" s="207"/>
      <c r="AA14" s="207" t="s">
        <v>131</v>
      </c>
      <c r="AB14" s="208">
        <v>3</v>
      </c>
      <c r="AC14" s="208">
        <v>2</v>
      </c>
      <c r="AD14" s="208">
        <v>1</v>
      </c>
      <c r="AE14" s="208">
        <v>0</v>
      </c>
      <c r="AF14" s="208">
        <v>0</v>
      </c>
      <c r="AG14" s="208">
        <v>0</v>
      </c>
      <c r="AH14" s="208">
        <v>0</v>
      </c>
      <c r="AI14" s="228"/>
      <c r="AJ14" s="228"/>
      <c r="AK14" s="228"/>
      <c r="AL14" s="364"/>
      <c r="AM14" s="364"/>
      <c r="AN14" s="364"/>
      <c r="AO14" s="364"/>
      <c r="AP14" s="364"/>
      <c r="AQ14" s="364"/>
      <c r="AR14" s="364"/>
      <c r="AS14" s="364"/>
    </row>
    <row r="15" spans="1:45" ht="12.9" customHeight="1" x14ac:dyDescent="0.25">
      <c r="A15" s="366">
        <v>5</v>
      </c>
      <c r="B15" s="356" t="str">
        <f>IF($E15="","",VLOOKUP($E15,'Fiú 2 kcs. A ELO'!$A$7:$O$22,14))</f>
        <v/>
      </c>
      <c r="C15" s="231" t="str">
        <f>IF($E15="","",VLOOKUP($E15,'Fiú 2 kcs. A ELO'!$A$7:$O$22,15))</f>
        <v/>
      </c>
      <c r="D15" s="231" t="str">
        <f>IF($E15="","",VLOOKUP($E15,'Fiú 2 kcs. A ELO'!$A$7:$O$22,5))</f>
        <v/>
      </c>
      <c r="E15" s="357"/>
      <c r="F15" s="232" t="str">
        <f>UPPER(IF($E15="","",VLOOKUP($E15,'Fiú 2 kcs. A ELO'!$A$7:$O$22,2)))</f>
        <v/>
      </c>
      <c r="G15" s="232" t="str">
        <f>IF($E15="","",VLOOKUP($E15,'Fiú 2 kcs. A ELO'!$A$7:$O$22,3))</f>
        <v/>
      </c>
      <c r="H15" s="232"/>
      <c r="I15" s="232" t="str">
        <f>IF($E15="","",VLOOKUP($E15,'Fiú 2 kcs. A ELO'!$A$7:$O$22,4))</f>
        <v/>
      </c>
      <c r="J15" s="386"/>
      <c r="K15" s="359"/>
      <c r="L15" s="359"/>
      <c r="M15" s="359"/>
      <c r="N15" s="383"/>
      <c r="O15" s="359"/>
      <c r="P15" s="387"/>
      <c r="Q15" s="388"/>
      <c r="R15" s="363"/>
      <c r="S15" s="364"/>
      <c r="T15" s="364"/>
      <c r="U15" s="374" t="str">
        <f>Birók!P29</f>
        <v xml:space="preserve"> </v>
      </c>
      <c r="V15" s="364"/>
      <c r="W15" s="364"/>
      <c r="X15" s="364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28"/>
      <c r="AJ15" s="228"/>
      <c r="AK15" s="228"/>
      <c r="AL15" s="364"/>
      <c r="AM15" s="364"/>
      <c r="AN15" s="364"/>
      <c r="AO15" s="364"/>
      <c r="AP15" s="364"/>
      <c r="AQ15" s="364"/>
      <c r="AR15" s="364"/>
      <c r="AS15" s="364"/>
    </row>
    <row r="16" spans="1:45" ht="12.9" customHeight="1" x14ac:dyDescent="0.25">
      <c r="A16" s="366"/>
      <c r="B16" s="367"/>
      <c r="C16" s="368"/>
      <c r="D16" s="368"/>
      <c r="E16" s="377"/>
      <c r="F16" s="359"/>
      <c r="G16" s="359"/>
      <c r="H16" s="370"/>
      <c r="I16" s="371" t="s">
        <v>183</v>
      </c>
      <c r="J16" s="372"/>
      <c r="K16" s="373" t="str">
        <f>UPPER(IF(OR(J16="a",J16="as"),F15,IF(OR(J16="b",J16="bs"),F17,0)))</f>
        <v>0</v>
      </c>
      <c r="L16" s="373"/>
      <c r="M16" s="359"/>
      <c r="N16" s="383"/>
      <c r="O16" s="371"/>
      <c r="P16" s="387"/>
      <c r="Q16" s="388"/>
      <c r="R16" s="363"/>
      <c r="S16" s="364"/>
      <c r="T16" s="364"/>
      <c r="U16" s="389" t="str">
        <f>Birók!P30</f>
        <v>Egyik sem</v>
      </c>
      <c r="V16" s="364"/>
      <c r="W16" s="364"/>
      <c r="X16" s="364"/>
      <c r="Y16" s="207"/>
      <c r="Z16" s="207"/>
      <c r="AA16" s="207" t="s">
        <v>105</v>
      </c>
      <c r="AB16" s="208">
        <v>150</v>
      </c>
      <c r="AC16" s="208">
        <v>120</v>
      </c>
      <c r="AD16" s="208">
        <v>90</v>
      </c>
      <c r="AE16" s="208">
        <v>60</v>
      </c>
      <c r="AF16" s="208">
        <v>40</v>
      </c>
      <c r="AG16" s="208">
        <v>25</v>
      </c>
      <c r="AH16" s="208">
        <v>15</v>
      </c>
      <c r="AI16" s="228"/>
      <c r="AJ16" s="228"/>
      <c r="AK16" s="228"/>
      <c r="AL16" s="364"/>
      <c r="AM16" s="364"/>
      <c r="AN16" s="364"/>
      <c r="AO16" s="364"/>
      <c r="AP16" s="364"/>
      <c r="AQ16" s="364"/>
      <c r="AR16" s="364"/>
      <c r="AS16" s="364"/>
    </row>
    <row r="17" spans="1:45" ht="12.9" customHeight="1" x14ac:dyDescent="0.25">
      <c r="A17" s="366">
        <v>6</v>
      </c>
      <c r="B17" s="356" t="str">
        <f>IF($E17="","",VLOOKUP($E17,'Fiú 2 kcs. A ELO'!$A$7:$O$22,14))</f>
        <v/>
      </c>
      <c r="C17" s="231" t="str">
        <f>IF($E17="","",VLOOKUP($E17,'Fiú 2 kcs. A ELO'!$A$7:$O$22,15))</f>
        <v/>
      </c>
      <c r="D17" s="231" t="str">
        <f>IF($E17="","",VLOOKUP($E17,'Fiú 2 kcs. A ELO'!$A$7:$O$22,5))</f>
        <v/>
      </c>
      <c r="E17" s="357"/>
      <c r="F17" s="232" t="str">
        <f>UPPER(IF($E17="","",VLOOKUP($E17,'Fiú 2 kcs. A ELO'!$A$7:$O$22,2)))</f>
        <v/>
      </c>
      <c r="G17" s="232" t="str">
        <f>IF($E17="","",VLOOKUP($E17,'Fiú 2 kcs. A ELO'!$A$7:$O$22,3))</f>
        <v/>
      </c>
      <c r="H17" s="232"/>
      <c r="I17" s="232" t="str">
        <f>IF($E17="","",VLOOKUP($E17,'Fiú 2 kcs. A ELO'!$A$7:$O$22,4))</f>
        <v/>
      </c>
      <c r="J17" s="375"/>
      <c r="K17" s="359"/>
      <c r="L17" s="376"/>
      <c r="M17" s="359"/>
      <c r="N17" s="383"/>
      <c r="O17" s="381"/>
      <c r="P17" s="387"/>
      <c r="Q17" s="388"/>
      <c r="R17" s="363"/>
      <c r="S17" s="364"/>
      <c r="T17" s="364"/>
      <c r="U17" s="364"/>
      <c r="V17" s="364"/>
      <c r="W17" s="364"/>
      <c r="X17" s="364"/>
      <c r="Y17" s="207"/>
      <c r="Z17" s="207"/>
      <c r="AA17" s="207" t="s">
        <v>108</v>
      </c>
      <c r="AB17" s="208">
        <v>120</v>
      </c>
      <c r="AC17" s="208">
        <v>90</v>
      </c>
      <c r="AD17" s="208">
        <v>60</v>
      </c>
      <c r="AE17" s="208">
        <v>40</v>
      </c>
      <c r="AF17" s="208">
        <v>25</v>
      </c>
      <c r="AG17" s="208">
        <v>15</v>
      </c>
      <c r="AH17" s="208">
        <v>8</v>
      </c>
      <c r="AI17" s="228"/>
      <c r="AJ17" s="228"/>
      <c r="AK17" s="228"/>
      <c r="AL17" s="364"/>
      <c r="AM17" s="364"/>
      <c r="AN17" s="364"/>
      <c r="AO17" s="364"/>
      <c r="AP17" s="364"/>
      <c r="AQ17" s="364"/>
      <c r="AR17" s="364"/>
      <c r="AS17" s="364"/>
    </row>
    <row r="18" spans="1:45" ht="12.9" customHeight="1" x14ac:dyDescent="0.25">
      <c r="A18" s="366"/>
      <c r="B18" s="367"/>
      <c r="C18" s="368"/>
      <c r="D18" s="368"/>
      <c r="E18" s="377"/>
      <c r="F18" s="359"/>
      <c r="G18" s="359"/>
      <c r="H18" s="370"/>
      <c r="I18" s="359"/>
      <c r="J18" s="378"/>
      <c r="K18" s="371" t="s">
        <v>183</v>
      </c>
      <c r="L18" s="379"/>
      <c r="M18" s="373" t="str">
        <f>UPPER(IF(OR(L18="a",L18="as"),K16,IF(OR(L18="b",L18="bs"),K20,0)))</f>
        <v>0</v>
      </c>
      <c r="N18" s="390"/>
      <c r="O18" s="381"/>
      <c r="P18" s="387"/>
      <c r="Q18" s="388"/>
      <c r="R18" s="363"/>
      <c r="S18" s="364"/>
      <c r="T18" s="364"/>
      <c r="U18" s="364"/>
      <c r="V18" s="364"/>
      <c r="W18" s="364"/>
      <c r="X18" s="364"/>
      <c r="Y18" s="207"/>
      <c r="Z18" s="207"/>
      <c r="AA18" s="207" t="s">
        <v>111</v>
      </c>
      <c r="AB18" s="208">
        <v>90</v>
      </c>
      <c r="AC18" s="208">
        <v>60</v>
      </c>
      <c r="AD18" s="208">
        <v>40</v>
      </c>
      <c r="AE18" s="208">
        <v>25</v>
      </c>
      <c r="AF18" s="208">
        <v>15</v>
      </c>
      <c r="AG18" s="208">
        <v>8</v>
      </c>
      <c r="AH18" s="208">
        <v>4</v>
      </c>
      <c r="AI18" s="228"/>
      <c r="AJ18" s="228"/>
      <c r="AK18" s="228"/>
      <c r="AL18" s="364"/>
      <c r="AM18" s="364"/>
      <c r="AN18" s="364"/>
      <c r="AO18" s="364"/>
      <c r="AP18" s="364"/>
      <c r="AQ18" s="364"/>
      <c r="AR18" s="364"/>
      <c r="AS18" s="364"/>
    </row>
    <row r="19" spans="1:45" ht="12.9" customHeight="1" x14ac:dyDescent="0.25">
      <c r="A19" s="366">
        <v>7</v>
      </c>
      <c r="B19" s="356" t="str">
        <f>IF($E19="","",VLOOKUP($E19,'Fiú 2 kcs. A ELO'!$A$7:$O$22,14))</f>
        <v/>
      </c>
      <c r="C19" s="231" t="str">
        <f>IF($E19="","",VLOOKUP($E19,'Fiú 2 kcs. A ELO'!$A$7:$O$22,15))</f>
        <v/>
      </c>
      <c r="D19" s="231" t="str">
        <f>IF($E19="","",VLOOKUP($E19,'Fiú 2 kcs. A ELO'!$A$7:$O$22,5))</f>
        <v/>
      </c>
      <c r="E19" s="357"/>
      <c r="F19" s="232" t="str">
        <f>UPPER(IF($E19="","",VLOOKUP($E19,'Fiú 2 kcs. A ELO'!$A$7:$O$22,2)))</f>
        <v/>
      </c>
      <c r="G19" s="232" t="str">
        <f>IF($E19="","",VLOOKUP($E19,'Fiú 2 kcs. A ELO'!$A$7:$O$22,3))</f>
        <v/>
      </c>
      <c r="H19" s="232"/>
      <c r="I19" s="232" t="str">
        <f>IF($E19="","",VLOOKUP($E19,'Fiú 2 kcs. A ELO'!$A$7:$O$22,4))</f>
        <v/>
      </c>
      <c r="J19" s="358"/>
      <c r="K19" s="359"/>
      <c r="L19" s="382"/>
      <c r="M19" s="359"/>
      <c r="N19" s="381"/>
      <c r="O19" s="381"/>
      <c r="P19" s="387"/>
      <c r="Q19" s="388"/>
      <c r="R19" s="363"/>
      <c r="S19" s="364"/>
      <c r="T19" s="364"/>
      <c r="U19" s="364"/>
      <c r="V19" s="364"/>
      <c r="W19" s="364"/>
      <c r="X19" s="364"/>
      <c r="Y19" s="207"/>
      <c r="Z19" s="207"/>
      <c r="AA19" s="207" t="s">
        <v>121</v>
      </c>
      <c r="AB19" s="208">
        <v>60</v>
      </c>
      <c r="AC19" s="208">
        <v>40</v>
      </c>
      <c r="AD19" s="208">
        <v>25</v>
      </c>
      <c r="AE19" s="208">
        <v>15</v>
      </c>
      <c r="AF19" s="208">
        <v>8</v>
      </c>
      <c r="AG19" s="208">
        <v>4</v>
      </c>
      <c r="AH19" s="208">
        <v>2</v>
      </c>
      <c r="AI19" s="228"/>
      <c r="AJ19" s="228"/>
      <c r="AK19" s="228"/>
      <c r="AL19" s="364"/>
      <c r="AM19" s="364"/>
      <c r="AN19" s="364"/>
      <c r="AO19" s="364"/>
      <c r="AP19" s="364"/>
      <c r="AQ19" s="364"/>
      <c r="AR19" s="364"/>
      <c r="AS19" s="364"/>
    </row>
    <row r="20" spans="1:45" ht="12.9" customHeight="1" x14ac:dyDescent="0.25">
      <c r="A20" s="366"/>
      <c r="B20" s="367"/>
      <c r="C20" s="368"/>
      <c r="D20" s="368"/>
      <c r="E20" s="369"/>
      <c r="F20" s="359"/>
      <c r="G20" s="359"/>
      <c r="H20" s="370"/>
      <c r="I20" s="371" t="s">
        <v>183</v>
      </c>
      <c r="J20" s="372"/>
      <c r="K20" s="373" t="str">
        <f>UPPER(IF(OR(J20="a",J20="as"),F19,IF(OR(J20="b",J20="bs"),F21,0)))</f>
        <v>0</v>
      </c>
      <c r="L20" s="384"/>
      <c r="M20" s="359"/>
      <c r="N20" s="381"/>
      <c r="O20" s="381"/>
      <c r="P20" s="387"/>
      <c r="Q20" s="388"/>
      <c r="R20" s="363"/>
      <c r="S20" s="364"/>
      <c r="T20" s="364"/>
      <c r="U20" s="364"/>
      <c r="V20" s="364"/>
      <c r="W20" s="364"/>
      <c r="X20" s="364"/>
      <c r="Y20" s="207"/>
      <c r="Z20" s="207"/>
      <c r="AA20" s="207" t="s">
        <v>122</v>
      </c>
      <c r="AB20" s="208">
        <v>40</v>
      </c>
      <c r="AC20" s="208">
        <v>25</v>
      </c>
      <c r="AD20" s="208">
        <v>15</v>
      </c>
      <c r="AE20" s="208">
        <v>8</v>
      </c>
      <c r="AF20" s="208">
        <v>4</v>
      </c>
      <c r="AG20" s="208">
        <v>2</v>
      </c>
      <c r="AH20" s="208">
        <v>1</v>
      </c>
      <c r="AI20" s="228"/>
      <c r="AJ20" s="228"/>
      <c r="AK20" s="228"/>
      <c r="AL20" s="364"/>
      <c r="AM20" s="364"/>
      <c r="AN20" s="364"/>
      <c r="AO20" s="364"/>
      <c r="AP20" s="364"/>
      <c r="AQ20" s="364"/>
      <c r="AR20" s="364"/>
      <c r="AS20" s="364"/>
    </row>
    <row r="21" spans="1:45" ht="12.9" customHeight="1" x14ac:dyDescent="0.25">
      <c r="A21" s="355">
        <v>8</v>
      </c>
      <c r="B21" s="356" t="str">
        <f>IF($E21="","",VLOOKUP($E21,'Fiú 2 kcs. A ELO'!$A$7:$O$22,14))</f>
        <v/>
      </c>
      <c r="C21" s="231" t="str">
        <f>IF($E21="","",VLOOKUP($E21,'Fiú 2 kcs. A ELO'!$A$7:$O$22,15))</f>
        <v/>
      </c>
      <c r="D21" s="231" t="str">
        <f>IF($E21="","",VLOOKUP($E21,'Fiú 2 kcs. A ELO'!$A$7:$O$22,5))</f>
        <v/>
      </c>
      <c r="E21" s="357"/>
      <c r="F21" s="312" t="str">
        <f>UPPER(IF($E21="","",VLOOKUP($E21,'Fiú 2 kcs. A ELO'!$A$7:$O$22,2)))</f>
        <v/>
      </c>
      <c r="G21" s="312" t="str">
        <f>IF($E21="","",VLOOKUP($E21,'Fiú 2 kcs. A ELO'!$A$7:$O$22,3))</f>
        <v/>
      </c>
      <c r="H21" s="312"/>
      <c r="I21" s="312" t="str">
        <f>IF($E21="","",VLOOKUP($E21,'Fiú 2 kcs. A ELO'!$A$7:$O$22,4))</f>
        <v/>
      </c>
      <c r="J21" s="385"/>
      <c r="K21" s="359"/>
      <c r="L21" s="359"/>
      <c r="M21" s="359"/>
      <c r="N21" s="381"/>
      <c r="O21" s="381"/>
      <c r="P21" s="387"/>
      <c r="Q21" s="388"/>
      <c r="R21" s="363"/>
      <c r="S21" s="364"/>
      <c r="T21" s="364"/>
      <c r="U21" s="364"/>
      <c r="V21" s="364"/>
      <c r="W21" s="364"/>
      <c r="X21" s="364"/>
      <c r="Y21" s="207"/>
      <c r="Z21" s="207"/>
      <c r="AA21" s="207" t="s">
        <v>123</v>
      </c>
      <c r="AB21" s="208">
        <v>25</v>
      </c>
      <c r="AC21" s="208">
        <v>15</v>
      </c>
      <c r="AD21" s="208">
        <v>10</v>
      </c>
      <c r="AE21" s="208">
        <v>6</v>
      </c>
      <c r="AF21" s="208">
        <v>3</v>
      </c>
      <c r="AG21" s="208">
        <v>1</v>
      </c>
      <c r="AH21" s="208">
        <v>0</v>
      </c>
      <c r="AI21" s="228"/>
      <c r="AJ21" s="228"/>
      <c r="AK21" s="228"/>
      <c r="AL21" s="364"/>
      <c r="AM21" s="364"/>
      <c r="AN21" s="364"/>
      <c r="AO21" s="364"/>
      <c r="AP21" s="364"/>
      <c r="AQ21" s="364"/>
      <c r="AR21" s="364"/>
      <c r="AS21" s="364"/>
    </row>
    <row r="22" spans="1:45" ht="9.6" customHeight="1" x14ac:dyDescent="0.25">
      <c r="A22" s="391"/>
      <c r="B22" s="360"/>
      <c r="C22" s="360"/>
      <c r="D22" s="360"/>
      <c r="E22" s="369"/>
      <c r="F22" s="360"/>
      <c r="G22" s="360"/>
      <c r="H22" s="360"/>
      <c r="I22" s="360"/>
      <c r="J22" s="369"/>
      <c r="K22" s="360"/>
      <c r="L22" s="360"/>
      <c r="M22" s="360"/>
      <c r="N22" s="362"/>
      <c r="O22" s="362"/>
      <c r="P22" s="362"/>
      <c r="Q22" s="362"/>
      <c r="R22" s="363"/>
      <c r="S22" s="364"/>
      <c r="T22" s="364"/>
      <c r="U22" s="364"/>
      <c r="V22" s="364"/>
      <c r="W22" s="364"/>
      <c r="X22" s="364"/>
      <c r="Y22" s="207"/>
      <c r="Z22" s="207"/>
      <c r="AA22" s="207" t="s">
        <v>124</v>
      </c>
      <c r="AB22" s="208">
        <v>15</v>
      </c>
      <c r="AC22" s="208">
        <v>10</v>
      </c>
      <c r="AD22" s="208">
        <v>6</v>
      </c>
      <c r="AE22" s="208">
        <v>3</v>
      </c>
      <c r="AF22" s="208">
        <v>1</v>
      </c>
      <c r="AG22" s="208">
        <v>0</v>
      </c>
      <c r="AH22" s="208">
        <v>0</v>
      </c>
      <c r="AI22" s="228"/>
      <c r="AJ22" s="228"/>
      <c r="AK22" s="228"/>
      <c r="AL22" s="364"/>
      <c r="AM22" s="364"/>
      <c r="AN22" s="364"/>
      <c r="AO22" s="364"/>
      <c r="AP22" s="364"/>
      <c r="AQ22" s="364"/>
      <c r="AR22" s="364"/>
      <c r="AS22" s="364"/>
    </row>
    <row r="23" spans="1:45" ht="9.6" customHeight="1" x14ac:dyDescent="0.25">
      <c r="A23" s="392"/>
      <c r="B23" s="369"/>
      <c r="C23" s="369"/>
      <c r="D23" s="369"/>
      <c r="E23" s="369"/>
      <c r="F23" s="360"/>
      <c r="G23" s="360"/>
      <c r="H23" s="364"/>
      <c r="I23" s="393"/>
      <c r="J23" s="369"/>
      <c r="K23" s="360"/>
      <c r="L23" s="360"/>
      <c r="M23" s="360"/>
      <c r="N23" s="362"/>
      <c r="O23" s="362"/>
      <c r="P23" s="362"/>
      <c r="Q23" s="362"/>
      <c r="R23" s="363"/>
      <c r="S23" s="364"/>
      <c r="T23" s="364"/>
      <c r="U23" s="364"/>
      <c r="V23" s="364"/>
      <c r="W23" s="364"/>
      <c r="X23" s="364"/>
      <c r="Y23" s="207"/>
      <c r="Z23" s="207"/>
      <c r="AA23" s="207" t="s">
        <v>126</v>
      </c>
      <c r="AB23" s="208">
        <v>10</v>
      </c>
      <c r="AC23" s="208">
        <v>6</v>
      </c>
      <c r="AD23" s="208">
        <v>3</v>
      </c>
      <c r="AE23" s="208">
        <v>1</v>
      </c>
      <c r="AF23" s="208">
        <v>0</v>
      </c>
      <c r="AG23" s="208">
        <v>0</v>
      </c>
      <c r="AH23" s="208">
        <v>0</v>
      </c>
      <c r="AI23" s="228"/>
      <c r="AJ23" s="228"/>
      <c r="AK23" s="228"/>
      <c r="AL23" s="364"/>
      <c r="AM23" s="364"/>
      <c r="AN23" s="364"/>
      <c r="AO23" s="364"/>
      <c r="AP23" s="364"/>
      <c r="AQ23" s="364"/>
      <c r="AR23" s="364"/>
      <c r="AS23" s="364"/>
    </row>
    <row r="24" spans="1:45" ht="9.6" customHeight="1" x14ac:dyDescent="0.25">
      <c r="A24" s="392"/>
      <c r="B24" s="360"/>
      <c r="C24" s="360"/>
      <c r="D24" s="360"/>
      <c r="E24" s="369"/>
      <c r="F24" s="360"/>
      <c r="G24" s="360"/>
      <c r="H24" s="360"/>
      <c r="I24" s="360"/>
      <c r="J24" s="369"/>
      <c r="K24" s="360"/>
      <c r="L24" s="394"/>
      <c r="M24" s="360"/>
      <c r="N24" s="362"/>
      <c r="O24" s="362"/>
      <c r="P24" s="362"/>
      <c r="Q24" s="362"/>
      <c r="R24" s="363"/>
      <c r="S24" s="364"/>
      <c r="T24" s="364"/>
      <c r="U24" s="364"/>
      <c r="V24" s="364"/>
      <c r="W24" s="364"/>
      <c r="X24" s="364"/>
      <c r="Y24" s="207"/>
      <c r="Z24" s="207"/>
      <c r="AA24" s="207" t="s">
        <v>127</v>
      </c>
      <c r="AB24" s="208">
        <v>6</v>
      </c>
      <c r="AC24" s="208">
        <v>3</v>
      </c>
      <c r="AD24" s="208">
        <v>1</v>
      </c>
      <c r="AE24" s="208">
        <v>0</v>
      </c>
      <c r="AF24" s="208">
        <v>0</v>
      </c>
      <c r="AG24" s="208">
        <v>0</v>
      </c>
      <c r="AH24" s="208">
        <v>0</v>
      </c>
      <c r="AI24" s="228"/>
      <c r="AJ24" s="228"/>
      <c r="AK24" s="228"/>
      <c r="AL24" s="364"/>
      <c r="AM24" s="364"/>
      <c r="AN24" s="364"/>
      <c r="AO24" s="364"/>
      <c r="AP24" s="364"/>
      <c r="AQ24" s="364"/>
      <c r="AR24" s="364"/>
      <c r="AS24" s="364"/>
    </row>
    <row r="25" spans="1:45" ht="9.6" customHeight="1" x14ac:dyDescent="0.25">
      <c r="A25" s="392"/>
      <c r="B25" s="369"/>
      <c r="C25" s="369"/>
      <c r="D25" s="369"/>
      <c r="E25" s="369"/>
      <c r="F25" s="360"/>
      <c r="G25" s="360"/>
      <c r="H25" s="364"/>
      <c r="I25" s="360"/>
      <c r="J25" s="369"/>
      <c r="K25" s="393"/>
      <c r="L25" s="369"/>
      <c r="M25" s="360"/>
      <c r="N25" s="362"/>
      <c r="O25" s="362"/>
      <c r="P25" s="362"/>
      <c r="Q25" s="362"/>
      <c r="R25" s="363"/>
      <c r="S25" s="364"/>
      <c r="T25" s="364"/>
      <c r="U25" s="364"/>
      <c r="V25" s="364"/>
      <c r="W25" s="364"/>
      <c r="X25" s="364"/>
      <c r="Y25" s="207"/>
      <c r="Z25" s="207"/>
      <c r="AA25" s="207" t="s">
        <v>129</v>
      </c>
      <c r="AB25" s="208">
        <v>3</v>
      </c>
      <c r="AC25" s="208">
        <v>2</v>
      </c>
      <c r="AD25" s="208">
        <v>1</v>
      </c>
      <c r="AE25" s="208">
        <v>0</v>
      </c>
      <c r="AF25" s="208">
        <v>0</v>
      </c>
      <c r="AG25" s="208">
        <v>0</v>
      </c>
      <c r="AH25" s="208">
        <v>0</v>
      </c>
      <c r="AI25" s="228"/>
      <c r="AJ25" s="228"/>
      <c r="AK25" s="228"/>
      <c r="AL25" s="364"/>
      <c r="AM25" s="364"/>
      <c r="AN25" s="364"/>
      <c r="AO25" s="364"/>
      <c r="AP25" s="364"/>
      <c r="AQ25" s="364"/>
      <c r="AR25" s="364"/>
      <c r="AS25" s="364"/>
    </row>
    <row r="26" spans="1:45" ht="9.6" customHeight="1" x14ac:dyDescent="0.25">
      <c r="A26" s="392"/>
      <c r="B26" s="360"/>
      <c r="C26" s="360"/>
      <c r="D26" s="360"/>
      <c r="E26" s="369"/>
      <c r="F26" s="360"/>
      <c r="G26" s="360"/>
      <c r="H26" s="360"/>
      <c r="I26" s="360"/>
      <c r="J26" s="369"/>
      <c r="K26" s="360"/>
      <c r="L26" s="360"/>
      <c r="M26" s="360"/>
      <c r="N26" s="362"/>
      <c r="O26" s="362"/>
      <c r="P26" s="362"/>
      <c r="Q26" s="362"/>
      <c r="R26" s="363"/>
      <c r="S26" s="395"/>
      <c r="T26" s="364"/>
      <c r="U26" s="364"/>
      <c r="V26" s="364"/>
      <c r="W26" s="364"/>
      <c r="X26" s="364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228"/>
      <c r="AJ26" s="228"/>
      <c r="AK26" s="228"/>
      <c r="AL26" s="364"/>
      <c r="AM26" s="364"/>
      <c r="AN26" s="364"/>
      <c r="AO26" s="364"/>
      <c r="AP26" s="364"/>
      <c r="AQ26" s="364"/>
      <c r="AR26" s="364"/>
      <c r="AS26" s="364"/>
    </row>
    <row r="27" spans="1:45" ht="9.6" customHeight="1" x14ac:dyDescent="0.25">
      <c r="A27" s="392"/>
      <c r="B27" s="369"/>
      <c r="C27" s="369"/>
      <c r="D27" s="369"/>
      <c r="E27" s="369"/>
      <c r="F27" s="360"/>
      <c r="G27" s="360"/>
      <c r="H27" s="364"/>
      <c r="I27" s="393"/>
      <c r="J27" s="369"/>
      <c r="K27" s="360"/>
      <c r="L27" s="360"/>
      <c r="M27" s="360"/>
      <c r="N27" s="362"/>
      <c r="O27" s="362"/>
      <c r="P27" s="362"/>
      <c r="Q27" s="362"/>
      <c r="R27" s="363"/>
      <c r="S27" s="364"/>
      <c r="T27" s="364"/>
      <c r="U27" s="364"/>
      <c r="V27" s="364"/>
      <c r="W27" s="364"/>
      <c r="X27" s="364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228"/>
      <c r="AJ27" s="228"/>
      <c r="AK27" s="228"/>
      <c r="AL27" s="364"/>
      <c r="AM27" s="364"/>
      <c r="AN27" s="364"/>
      <c r="AO27" s="364"/>
      <c r="AP27" s="364"/>
      <c r="AQ27" s="364"/>
      <c r="AR27" s="364"/>
      <c r="AS27" s="364"/>
    </row>
    <row r="28" spans="1:45" ht="9.6" customHeight="1" x14ac:dyDescent="0.25">
      <c r="A28" s="392"/>
      <c r="B28" s="360"/>
      <c r="C28" s="360"/>
      <c r="D28" s="360"/>
      <c r="E28" s="369"/>
      <c r="F28" s="360"/>
      <c r="G28" s="360"/>
      <c r="H28" s="360"/>
      <c r="I28" s="360"/>
      <c r="J28" s="369"/>
      <c r="K28" s="360"/>
      <c r="L28" s="360"/>
      <c r="M28" s="360"/>
      <c r="N28" s="362"/>
      <c r="O28" s="362"/>
      <c r="P28" s="362"/>
      <c r="Q28" s="362"/>
      <c r="R28" s="363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96"/>
      <c r="AJ28" s="396"/>
      <c r="AK28" s="396"/>
      <c r="AL28" s="364"/>
      <c r="AM28" s="364"/>
      <c r="AN28" s="364"/>
      <c r="AO28" s="364"/>
      <c r="AP28" s="364"/>
      <c r="AQ28" s="364"/>
      <c r="AR28" s="364"/>
      <c r="AS28" s="364"/>
    </row>
    <row r="29" spans="1:45" ht="9.6" customHeight="1" x14ac:dyDescent="0.25">
      <c r="A29" s="392"/>
      <c r="B29" s="369"/>
      <c r="C29" s="369"/>
      <c r="D29" s="369"/>
      <c r="E29" s="369"/>
      <c r="F29" s="360"/>
      <c r="G29" s="360"/>
      <c r="H29" s="364"/>
      <c r="I29" s="360"/>
      <c r="J29" s="369"/>
      <c r="K29" s="360"/>
      <c r="L29" s="360"/>
      <c r="M29" s="393"/>
      <c r="N29" s="369"/>
      <c r="O29" s="360"/>
      <c r="P29" s="362"/>
      <c r="Q29" s="362"/>
      <c r="R29" s="363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96"/>
      <c r="AJ29" s="396"/>
      <c r="AK29" s="396"/>
      <c r="AL29" s="364"/>
      <c r="AM29" s="364"/>
      <c r="AN29" s="364"/>
      <c r="AO29" s="364"/>
      <c r="AP29" s="364"/>
      <c r="AQ29" s="364"/>
      <c r="AR29" s="364"/>
      <c r="AS29" s="364"/>
    </row>
    <row r="30" spans="1:45" ht="9.6" customHeight="1" x14ac:dyDescent="0.25">
      <c r="A30" s="392"/>
      <c r="B30" s="360"/>
      <c r="C30" s="360"/>
      <c r="D30" s="360"/>
      <c r="E30" s="369"/>
      <c r="F30" s="360"/>
      <c r="G30" s="360"/>
      <c r="H30" s="360"/>
      <c r="I30" s="360"/>
      <c r="J30" s="369"/>
      <c r="K30" s="360"/>
      <c r="L30" s="360"/>
      <c r="M30" s="360"/>
      <c r="N30" s="362"/>
      <c r="O30" s="360"/>
      <c r="P30" s="362"/>
      <c r="Q30" s="362"/>
      <c r="R30" s="363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96"/>
      <c r="AJ30" s="396"/>
      <c r="AK30" s="396"/>
      <c r="AL30" s="364"/>
      <c r="AM30" s="364"/>
      <c r="AN30" s="364"/>
      <c r="AO30" s="364"/>
      <c r="AP30" s="364"/>
      <c r="AQ30" s="364"/>
      <c r="AR30" s="364"/>
      <c r="AS30" s="364"/>
    </row>
    <row r="31" spans="1:45" ht="9.6" customHeight="1" x14ac:dyDescent="0.25">
      <c r="A31" s="392"/>
      <c r="B31" s="369"/>
      <c r="C31" s="369"/>
      <c r="D31" s="369"/>
      <c r="E31" s="369"/>
      <c r="F31" s="360"/>
      <c r="G31" s="360"/>
      <c r="H31" s="364"/>
      <c r="I31" s="393"/>
      <c r="J31" s="369"/>
      <c r="K31" s="360"/>
      <c r="L31" s="360"/>
      <c r="M31" s="360"/>
      <c r="N31" s="362"/>
      <c r="O31" s="362"/>
      <c r="P31" s="362"/>
      <c r="Q31" s="362"/>
      <c r="R31" s="363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96"/>
      <c r="AJ31" s="396"/>
      <c r="AK31" s="396"/>
      <c r="AL31" s="364"/>
      <c r="AM31" s="364"/>
      <c r="AN31" s="364"/>
      <c r="AO31" s="364"/>
      <c r="AP31" s="364"/>
      <c r="AQ31" s="364"/>
      <c r="AR31" s="364"/>
      <c r="AS31" s="364"/>
    </row>
    <row r="32" spans="1:45" ht="9.6" customHeight="1" x14ac:dyDescent="0.25">
      <c r="A32" s="392"/>
      <c r="B32" s="360"/>
      <c r="C32" s="360"/>
      <c r="D32" s="360"/>
      <c r="E32" s="369"/>
      <c r="F32" s="360"/>
      <c r="G32" s="360"/>
      <c r="H32" s="360"/>
      <c r="I32" s="360"/>
      <c r="J32" s="369"/>
      <c r="K32" s="360"/>
      <c r="L32" s="394"/>
      <c r="M32" s="360"/>
      <c r="N32" s="362"/>
      <c r="O32" s="362"/>
      <c r="P32" s="362"/>
      <c r="Q32" s="362"/>
      <c r="R32" s="363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96"/>
      <c r="AJ32" s="396"/>
      <c r="AK32" s="396"/>
      <c r="AL32" s="364"/>
      <c r="AM32" s="364"/>
      <c r="AN32" s="364"/>
      <c r="AO32" s="364"/>
      <c r="AP32" s="364"/>
      <c r="AQ32" s="364"/>
      <c r="AR32" s="364"/>
      <c r="AS32" s="364"/>
    </row>
    <row r="33" spans="1:45" ht="9.6" customHeight="1" x14ac:dyDescent="0.25">
      <c r="A33" s="392"/>
      <c r="B33" s="369"/>
      <c r="C33" s="369"/>
      <c r="D33" s="369"/>
      <c r="E33" s="369"/>
      <c r="F33" s="360"/>
      <c r="G33" s="360"/>
      <c r="H33" s="364"/>
      <c r="I33" s="360"/>
      <c r="J33" s="369"/>
      <c r="K33" s="393"/>
      <c r="L33" s="369"/>
      <c r="M33" s="360"/>
      <c r="N33" s="362"/>
      <c r="O33" s="362"/>
      <c r="P33" s="362"/>
      <c r="Q33" s="362"/>
      <c r="R33" s="363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4"/>
      <c r="AG33" s="364"/>
      <c r="AH33" s="364"/>
      <c r="AI33" s="396"/>
      <c r="AJ33" s="396"/>
      <c r="AK33" s="396"/>
      <c r="AL33" s="364"/>
      <c r="AM33" s="364"/>
      <c r="AN33" s="364"/>
      <c r="AO33" s="364"/>
      <c r="AP33" s="364"/>
      <c r="AQ33" s="364"/>
      <c r="AR33" s="364"/>
      <c r="AS33" s="364"/>
    </row>
    <row r="34" spans="1:45" ht="9.6" customHeight="1" x14ac:dyDescent="0.25">
      <c r="A34" s="392"/>
      <c r="B34" s="360"/>
      <c r="C34" s="360"/>
      <c r="D34" s="360"/>
      <c r="E34" s="369"/>
      <c r="F34" s="360"/>
      <c r="G34" s="360"/>
      <c r="H34" s="360"/>
      <c r="I34" s="360"/>
      <c r="J34" s="369"/>
      <c r="K34" s="360"/>
      <c r="L34" s="360"/>
      <c r="M34" s="360"/>
      <c r="N34" s="362"/>
      <c r="O34" s="362"/>
      <c r="P34" s="362"/>
      <c r="Q34" s="362"/>
      <c r="R34" s="363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96"/>
      <c r="AJ34" s="396"/>
      <c r="AK34" s="396"/>
      <c r="AL34" s="364"/>
      <c r="AM34" s="364"/>
      <c r="AN34" s="364"/>
      <c r="AO34" s="364"/>
      <c r="AP34" s="364"/>
      <c r="AQ34" s="364"/>
      <c r="AR34" s="364"/>
      <c r="AS34" s="364"/>
    </row>
    <row r="35" spans="1:45" ht="9.6" customHeight="1" x14ac:dyDescent="0.25">
      <c r="A35" s="392"/>
      <c r="B35" s="369"/>
      <c r="C35" s="369"/>
      <c r="D35" s="369"/>
      <c r="E35" s="369"/>
      <c r="F35" s="360"/>
      <c r="G35" s="360"/>
      <c r="H35" s="364"/>
      <c r="I35" s="393"/>
      <c r="J35" s="369"/>
      <c r="K35" s="360"/>
      <c r="L35" s="360"/>
      <c r="M35" s="360"/>
      <c r="N35" s="362"/>
      <c r="O35" s="362"/>
      <c r="P35" s="362"/>
      <c r="Q35" s="362"/>
      <c r="R35" s="363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96"/>
      <c r="AJ35" s="396"/>
      <c r="AK35" s="396"/>
      <c r="AL35" s="364"/>
      <c r="AM35" s="364"/>
      <c r="AN35" s="364"/>
      <c r="AO35" s="364"/>
      <c r="AP35" s="364"/>
      <c r="AQ35" s="364"/>
      <c r="AR35" s="364"/>
      <c r="AS35" s="364"/>
    </row>
    <row r="36" spans="1:45" ht="9.6" customHeight="1" x14ac:dyDescent="0.25">
      <c r="A36" s="391"/>
      <c r="B36" s="360"/>
      <c r="C36" s="360"/>
      <c r="D36" s="360"/>
      <c r="E36" s="369"/>
      <c r="F36" s="360"/>
      <c r="G36" s="360"/>
      <c r="H36" s="360"/>
      <c r="I36" s="360"/>
      <c r="J36" s="369"/>
      <c r="K36" s="360"/>
      <c r="L36" s="360"/>
      <c r="M36" s="360"/>
      <c r="N36" s="360"/>
      <c r="O36" s="360"/>
      <c r="P36" s="360"/>
      <c r="Q36" s="362"/>
      <c r="R36" s="363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96"/>
      <c r="AJ36" s="396"/>
      <c r="AK36" s="396"/>
      <c r="AL36" s="364"/>
      <c r="AM36" s="364"/>
      <c r="AN36" s="364"/>
      <c r="AO36" s="364"/>
      <c r="AP36" s="364"/>
      <c r="AQ36" s="364"/>
      <c r="AR36" s="364"/>
      <c r="AS36" s="364"/>
    </row>
    <row r="37" spans="1:45" ht="9.6" customHeight="1" x14ac:dyDescent="0.25">
      <c r="A37" s="392"/>
      <c r="B37" s="369"/>
      <c r="C37" s="369"/>
      <c r="D37" s="369"/>
      <c r="E37" s="369"/>
      <c r="F37" s="397"/>
      <c r="G37" s="397"/>
      <c r="H37" s="398"/>
      <c r="I37" s="359"/>
      <c r="J37" s="378"/>
      <c r="K37" s="359"/>
      <c r="L37" s="359"/>
      <c r="M37" s="359"/>
      <c r="N37" s="381"/>
      <c r="O37" s="381"/>
      <c r="P37" s="381"/>
      <c r="Q37" s="362"/>
      <c r="R37" s="363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96"/>
      <c r="AJ37" s="396"/>
      <c r="AK37" s="396"/>
      <c r="AL37" s="364"/>
      <c r="AM37" s="364"/>
      <c r="AN37" s="364"/>
      <c r="AO37" s="364"/>
      <c r="AP37" s="364"/>
      <c r="AQ37" s="364"/>
      <c r="AR37" s="364"/>
      <c r="AS37" s="364"/>
    </row>
    <row r="38" spans="1:45" ht="9.6" customHeight="1" x14ac:dyDescent="0.25">
      <c r="A38" s="391"/>
      <c r="B38" s="360"/>
      <c r="C38" s="360"/>
      <c r="D38" s="360"/>
      <c r="E38" s="369"/>
      <c r="F38" s="360"/>
      <c r="G38" s="360"/>
      <c r="H38" s="360"/>
      <c r="I38" s="360"/>
      <c r="J38" s="369"/>
      <c r="K38" s="360"/>
      <c r="L38" s="360"/>
      <c r="M38" s="360"/>
      <c r="N38" s="362"/>
      <c r="O38" s="362"/>
      <c r="P38" s="362"/>
      <c r="Q38" s="362"/>
      <c r="R38" s="363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96"/>
      <c r="AJ38" s="396"/>
      <c r="AK38" s="396"/>
      <c r="AL38" s="364"/>
      <c r="AM38" s="364"/>
      <c r="AN38" s="364"/>
      <c r="AO38" s="364"/>
      <c r="AP38" s="364"/>
      <c r="AQ38" s="364"/>
      <c r="AR38" s="364"/>
      <c r="AS38" s="364"/>
    </row>
    <row r="39" spans="1:45" ht="9.6" customHeight="1" x14ac:dyDescent="0.25">
      <c r="A39" s="392"/>
      <c r="B39" s="369"/>
      <c r="C39" s="369"/>
      <c r="D39" s="369"/>
      <c r="E39" s="369"/>
      <c r="F39" s="360"/>
      <c r="G39" s="360"/>
      <c r="H39" s="364"/>
      <c r="I39" s="393"/>
      <c r="J39" s="369"/>
      <c r="K39" s="360"/>
      <c r="L39" s="360"/>
      <c r="M39" s="360"/>
      <c r="N39" s="362"/>
      <c r="O39" s="362"/>
      <c r="P39" s="362"/>
      <c r="Q39" s="362"/>
      <c r="R39" s="363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96"/>
      <c r="AJ39" s="396"/>
      <c r="AK39" s="396"/>
      <c r="AL39" s="364"/>
      <c r="AM39" s="364"/>
      <c r="AN39" s="364"/>
      <c r="AO39" s="364"/>
      <c r="AP39" s="364"/>
      <c r="AQ39" s="364"/>
      <c r="AR39" s="364"/>
      <c r="AS39" s="364"/>
    </row>
    <row r="40" spans="1:45" ht="9.6" customHeight="1" x14ac:dyDescent="0.25">
      <c r="A40" s="392"/>
      <c r="B40" s="360"/>
      <c r="C40" s="360"/>
      <c r="D40" s="360"/>
      <c r="E40" s="369"/>
      <c r="F40" s="360"/>
      <c r="G40" s="360"/>
      <c r="H40" s="360"/>
      <c r="I40" s="360"/>
      <c r="J40" s="369"/>
      <c r="K40" s="360"/>
      <c r="L40" s="394"/>
      <c r="M40" s="360"/>
      <c r="N40" s="362"/>
      <c r="O40" s="362"/>
      <c r="P40" s="362"/>
      <c r="Q40" s="362"/>
      <c r="R40" s="363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96"/>
      <c r="AJ40" s="396"/>
      <c r="AK40" s="396"/>
      <c r="AL40" s="364"/>
      <c r="AM40" s="364"/>
      <c r="AN40" s="364"/>
      <c r="AO40" s="364"/>
      <c r="AP40" s="364"/>
      <c r="AQ40" s="364"/>
      <c r="AR40" s="364"/>
      <c r="AS40" s="364"/>
    </row>
    <row r="41" spans="1:45" ht="9.6" customHeight="1" x14ac:dyDescent="0.25">
      <c r="A41" s="392"/>
      <c r="B41" s="369"/>
      <c r="C41" s="369"/>
      <c r="D41" s="369"/>
      <c r="E41" s="369"/>
      <c r="F41" s="360"/>
      <c r="G41" s="360"/>
      <c r="H41" s="364"/>
      <c r="I41" s="360"/>
      <c r="J41" s="369"/>
      <c r="K41" s="393"/>
      <c r="L41" s="369"/>
      <c r="M41" s="360"/>
      <c r="N41" s="362"/>
      <c r="O41" s="362"/>
      <c r="P41" s="362"/>
      <c r="Q41" s="362"/>
      <c r="R41" s="363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96"/>
      <c r="AJ41" s="396"/>
      <c r="AK41" s="396"/>
      <c r="AL41" s="364"/>
      <c r="AM41" s="364"/>
      <c r="AN41" s="364"/>
      <c r="AO41" s="364"/>
      <c r="AP41" s="364"/>
      <c r="AQ41" s="364"/>
      <c r="AR41" s="364"/>
      <c r="AS41" s="364"/>
    </row>
    <row r="42" spans="1:45" ht="9.6" customHeight="1" x14ac:dyDescent="0.25">
      <c r="A42" s="392"/>
      <c r="B42" s="360"/>
      <c r="C42" s="360"/>
      <c r="D42" s="360"/>
      <c r="E42" s="369"/>
      <c r="F42" s="360"/>
      <c r="G42" s="360"/>
      <c r="H42" s="360"/>
      <c r="I42" s="360"/>
      <c r="J42" s="369"/>
      <c r="K42" s="360"/>
      <c r="L42" s="360"/>
      <c r="M42" s="360"/>
      <c r="N42" s="362"/>
      <c r="O42" s="362"/>
      <c r="P42" s="362"/>
      <c r="Q42" s="362"/>
      <c r="R42" s="363"/>
      <c r="S42" s="395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96"/>
      <c r="AJ42" s="396"/>
      <c r="AK42" s="396"/>
      <c r="AL42" s="364"/>
      <c r="AM42" s="364"/>
      <c r="AN42" s="364"/>
      <c r="AO42" s="364"/>
      <c r="AP42" s="364"/>
      <c r="AQ42" s="364"/>
      <c r="AR42" s="364"/>
      <c r="AS42" s="364"/>
    </row>
    <row r="43" spans="1:45" ht="9.6" customHeight="1" x14ac:dyDescent="0.25">
      <c r="A43" s="392"/>
      <c r="B43" s="369"/>
      <c r="C43" s="369"/>
      <c r="D43" s="369"/>
      <c r="E43" s="369"/>
      <c r="F43" s="360"/>
      <c r="G43" s="360"/>
      <c r="H43" s="364"/>
      <c r="I43" s="393"/>
      <c r="J43" s="369"/>
      <c r="K43" s="360"/>
      <c r="L43" s="360"/>
      <c r="M43" s="360"/>
      <c r="N43" s="362"/>
      <c r="O43" s="362"/>
      <c r="P43" s="362"/>
      <c r="Q43" s="362"/>
      <c r="R43" s="363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96"/>
      <c r="AJ43" s="396"/>
      <c r="AK43" s="396"/>
      <c r="AL43" s="364"/>
      <c r="AM43" s="364"/>
      <c r="AN43" s="364"/>
      <c r="AO43" s="364"/>
      <c r="AP43" s="364"/>
      <c r="AQ43" s="364"/>
      <c r="AR43" s="364"/>
      <c r="AS43" s="364"/>
    </row>
    <row r="44" spans="1:45" ht="9.6" customHeight="1" x14ac:dyDescent="0.25">
      <c r="A44" s="392"/>
      <c r="B44" s="360"/>
      <c r="C44" s="360"/>
      <c r="D44" s="360"/>
      <c r="E44" s="369"/>
      <c r="F44" s="360"/>
      <c r="G44" s="360"/>
      <c r="H44" s="360"/>
      <c r="I44" s="360"/>
      <c r="J44" s="369"/>
      <c r="K44" s="360"/>
      <c r="L44" s="360"/>
      <c r="M44" s="360"/>
      <c r="N44" s="362"/>
      <c r="O44" s="362"/>
      <c r="P44" s="362"/>
      <c r="Q44" s="362"/>
      <c r="R44" s="363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96"/>
      <c r="AJ44" s="396"/>
      <c r="AK44" s="396"/>
      <c r="AL44" s="364"/>
      <c r="AM44" s="364"/>
      <c r="AN44" s="364"/>
      <c r="AO44" s="364"/>
      <c r="AP44" s="364"/>
      <c r="AQ44" s="364"/>
      <c r="AR44" s="364"/>
      <c r="AS44" s="364"/>
    </row>
    <row r="45" spans="1:45" ht="9.6" customHeight="1" x14ac:dyDescent="0.25">
      <c r="A45" s="392"/>
      <c r="B45" s="369"/>
      <c r="C45" s="369"/>
      <c r="D45" s="369"/>
      <c r="E45" s="369"/>
      <c r="F45" s="360"/>
      <c r="G45" s="360"/>
      <c r="H45" s="364"/>
      <c r="I45" s="360"/>
      <c r="J45" s="369"/>
      <c r="K45" s="360"/>
      <c r="L45" s="360"/>
      <c r="M45" s="393"/>
      <c r="N45" s="369"/>
      <c r="O45" s="360"/>
      <c r="P45" s="362"/>
      <c r="Q45" s="362"/>
      <c r="R45" s="363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96"/>
      <c r="AJ45" s="396"/>
      <c r="AK45" s="396"/>
      <c r="AL45" s="364"/>
      <c r="AM45" s="364"/>
      <c r="AN45" s="364"/>
      <c r="AO45" s="364"/>
      <c r="AP45" s="364"/>
      <c r="AQ45" s="364"/>
      <c r="AR45" s="364"/>
      <c r="AS45" s="364"/>
    </row>
    <row r="46" spans="1:45" ht="9.6" customHeight="1" x14ac:dyDescent="0.25">
      <c r="A46" s="392"/>
      <c r="B46" s="360"/>
      <c r="C46" s="360"/>
      <c r="D46" s="360"/>
      <c r="E46" s="369"/>
      <c r="F46" s="360"/>
      <c r="G46" s="360"/>
      <c r="H46" s="360"/>
      <c r="I46" s="360"/>
      <c r="J46" s="369"/>
      <c r="K46" s="360"/>
      <c r="L46" s="360"/>
      <c r="M46" s="360"/>
      <c r="N46" s="362"/>
      <c r="O46" s="360"/>
      <c r="P46" s="362"/>
      <c r="Q46" s="362"/>
      <c r="R46" s="363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96"/>
      <c r="AJ46" s="396"/>
      <c r="AK46" s="396"/>
      <c r="AL46" s="364"/>
      <c r="AM46" s="364"/>
      <c r="AN46" s="364"/>
      <c r="AO46" s="364"/>
      <c r="AP46" s="364"/>
      <c r="AQ46" s="364"/>
      <c r="AR46" s="364"/>
      <c r="AS46" s="364"/>
    </row>
    <row r="47" spans="1:45" ht="9.6" customHeight="1" x14ac:dyDescent="0.25">
      <c r="A47" s="392"/>
      <c r="B47" s="369"/>
      <c r="C47" s="369"/>
      <c r="D47" s="369"/>
      <c r="E47" s="369"/>
      <c r="F47" s="360"/>
      <c r="G47" s="360"/>
      <c r="H47" s="364"/>
      <c r="I47" s="393"/>
      <c r="J47" s="369"/>
      <c r="K47" s="360"/>
      <c r="L47" s="360"/>
      <c r="M47" s="360"/>
      <c r="N47" s="362"/>
      <c r="O47" s="362"/>
      <c r="P47" s="362"/>
      <c r="Q47" s="362"/>
      <c r="R47" s="363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4"/>
      <c r="AG47" s="364"/>
      <c r="AH47" s="364"/>
      <c r="AI47" s="396"/>
      <c r="AJ47" s="396"/>
      <c r="AK47" s="396"/>
      <c r="AL47" s="364"/>
      <c r="AM47" s="364"/>
      <c r="AN47" s="364"/>
      <c r="AO47" s="364"/>
      <c r="AP47" s="364"/>
      <c r="AQ47" s="364"/>
      <c r="AR47" s="364"/>
      <c r="AS47" s="364"/>
    </row>
    <row r="48" spans="1:45" ht="9.6" customHeight="1" x14ac:dyDescent="0.25">
      <c r="A48" s="392"/>
      <c r="B48" s="360"/>
      <c r="C48" s="360"/>
      <c r="D48" s="360"/>
      <c r="E48" s="369"/>
      <c r="F48" s="360"/>
      <c r="G48" s="360"/>
      <c r="H48" s="360"/>
      <c r="I48" s="360"/>
      <c r="J48" s="369"/>
      <c r="K48" s="360"/>
      <c r="L48" s="394"/>
      <c r="M48" s="360"/>
      <c r="N48" s="362"/>
      <c r="O48" s="362"/>
      <c r="P48" s="362"/>
      <c r="Q48" s="362"/>
      <c r="R48" s="363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96"/>
      <c r="AJ48" s="396"/>
      <c r="AK48" s="396"/>
      <c r="AL48" s="364"/>
      <c r="AM48" s="364"/>
      <c r="AN48" s="364"/>
      <c r="AO48" s="364"/>
      <c r="AP48" s="364"/>
      <c r="AQ48" s="364"/>
      <c r="AR48" s="364"/>
      <c r="AS48" s="364"/>
    </row>
    <row r="49" spans="1:45" ht="9.6" customHeight="1" x14ac:dyDescent="0.25">
      <c r="A49" s="392"/>
      <c r="B49" s="369"/>
      <c r="C49" s="369"/>
      <c r="D49" s="369"/>
      <c r="E49" s="369"/>
      <c r="F49" s="360"/>
      <c r="G49" s="360"/>
      <c r="H49" s="364"/>
      <c r="I49" s="360"/>
      <c r="J49" s="369"/>
      <c r="K49" s="393"/>
      <c r="L49" s="369"/>
      <c r="M49" s="360"/>
      <c r="N49" s="362"/>
      <c r="O49" s="362"/>
      <c r="P49" s="362"/>
      <c r="Q49" s="362"/>
      <c r="R49" s="363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96"/>
      <c r="AJ49" s="396"/>
      <c r="AK49" s="396"/>
      <c r="AL49" s="364"/>
      <c r="AM49" s="364"/>
      <c r="AN49" s="364"/>
      <c r="AO49" s="364"/>
      <c r="AP49" s="364"/>
      <c r="AQ49" s="364"/>
      <c r="AR49" s="364"/>
      <c r="AS49" s="364"/>
    </row>
    <row r="50" spans="1:45" ht="9.6" customHeight="1" x14ac:dyDescent="0.25">
      <c r="A50" s="392"/>
      <c r="B50" s="360"/>
      <c r="C50" s="360"/>
      <c r="D50" s="360"/>
      <c r="E50" s="369"/>
      <c r="F50" s="360"/>
      <c r="G50" s="360"/>
      <c r="H50" s="360"/>
      <c r="I50" s="360"/>
      <c r="J50" s="369"/>
      <c r="K50" s="360"/>
      <c r="L50" s="360"/>
      <c r="M50" s="360"/>
      <c r="N50" s="362"/>
      <c r="O50" s="362"/>
      <c r="P50" s="362"/>
      <c r="Q50" s="362"/>
      <c r="R50" s="363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96"/>
      <c r="AJ50" s="396"/>
      <c r="AK50" s="396"/>
      <c r="AL50" s="364"/>
      <c r="AM50" s="364"/>
      <c r="AN50" s="364"/>
      <c r="AO50" s="364"/>
      <c r="AP50" s="364"/>
      <c r="AQ50" s="364"/>
      <c r="AR50" s="364"/>
      <c r="AS50" s="364"/>
    </row>
    <row r="51" spans="1:45" ht="9.6" customHeight="1" x14ac:dyDescent="0.25">
      <c r="A51" s="392"/>
      <c r="B51" s="369"/>
      <c r="C51" s="369"/>
      <c r="D51" s="369"/>
      <c r="E51" s="369"/>
      <c r="F51" s="360"/>
      <c r="G51" s="360"/>
      <c r="H51" s="364"/>
      <c r="I51" s="393"/>
      <c r="J51" s="369"/>
      <c r="K51" s="360"/>
      <c r="L51" s="360"/>
      <c r="M51" s="360"/>
      <c r="N51" s="362"/>
      <c r="O51" s="362"/>
      <c r="P51" s="362"/>
      <c r="Q51" s="362"/>
      <c r="R51" s="363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  <c r="AI51" s="396"/>
      <c r="AJ51" s="396"/>
      <c r="AK51" s="396"/>
      <c r="AL51" s="364"/>
      <c r="AM51" s="364"/>
      <c r="AN51" s="364"/>
      <c r="AO51" s="364"/>
      <c r="AP51" s="364"/>
      <c r="AQ51" s="364"/>
      <c r="AR51" s="364"/>
      <c r="AS51" s="364"/>
    </row>
    <row r="52" spans="1:45" ht="9.6" customHeight="1" x14ac:dyDescent="0.25">
      <c r="A52" s="391"/>
      <c r="B52" s="360"/>
      <c r="C52" s="360"/>
      <c r="D52" s="360"/>
      <c r="E52" s="369"/>
      <c r="F52" s="360"/>
      <c r="G52" s="360"/>
      <c r="H52" s="360"/>
      <c r="I52" s="360"/>
      <c r="J52" s="369"/>
      <c r="K52" s="360"/>
      <c r="L52" s="360"/>
      <c r="M52" s="360"/>
      <c r="N52" s="360"/>
      <c r="O52" s="360"/>
      <c r="P52" s="360"/>
      <c r="Q52" s="362"/>
      <c r="R52" s="363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  <c r="AI52" s="396"/>
      <c r="AJ52" s="396"/>
      <c r="AK52" s="396"/>
      <c r="AL52" s="364"/>
      <c r="AM52" s="364"/>
      <c r="AN52" s="364"/>
      <c r="AO52" s="364"/>
      <c r="AP52" s="364"/>
      <c r="AQ52" s="364"/>
      <c r="AR52" s="364"/>
      <c r="AS52" s="364"/>
    </row>
    <row r="53" spans="1:45" ht="6.75" customHeight="1" x14ac:dyDescent="0.25">
      <c r="A53" s="399"/>
      <c r="B53" s="399"/>
      <c r="C53" s="399"/>
      <c r="D53" s="399"/>
      <c r="E53" s="399"/>
      <c r="F53" s="400"/>
      <c r="G53" s="400"/>
      <c r="H53" s="400"/>
      <c r="I53" s="400"/>
      <c r="J53" s="401"/>
      <c r="K53" s="400"/>
      <c r="L53" s="402"/>
      <c r="M53" s="400"/>
      <c r="N53" s="402"/>
      <c r="O53" s="400"/>
      <c r="P53" s="402"/>
      <c r="Q53" s="400"/>
      <c r="R53" s="402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396"/>
      <c r="AJ53" s="396"/>
      <c r="AK53" s="396"/>
      <c r="AL53" s="403"/>
      <c r="AM53" s="403"/>
      <c r="AN53" s="403"/>
      <c r="AO53" s="403"/>
      <c r="AP53" s="403"/>
      <c r="AQ53" s="403"/>
      <c r="AR53" s="403"/>
      <c r="AS53" s="403"/>
    </row>
    <row r="54" spans="1:45" ht="10.5" customHeight="1" x14ac:dyDescent="0.25">
      <c r="A54" s="243" t="s">
        <v>114</v>
      </c>
      <c r="B54" s="244"/>
      <c r="C54" s="244"/>
      <c r="D54" s="245"/>
      <c r="E54" s="404" t="s">
        <v>132</v>
      </c>
      <c r="F54" s="405" t="s">
        <v>133</v>
      </c>
      <c r="G54" s="404"/>
      <c r="H54" s="404"/>
      <c r="I54" s="406"/>
      <c r="J54" s="404" t="s">
        <v>132</v>
      </c>
      <c r="K54" s="405" t="s">
        <v>134</v>
      </c>
      <c r="L54" s="407"/>
      <c r="M54" s="405" t="s">
        <v>135</v>
      </c>
      <c r="N54" s="408"/>
      <c r="O54" s="409" t="s">
        <v>136</v>
      </c>
      <c r="P54" s="409"/>
      <c r="Q54" s="410"/>
      <c r="R54" s="411"/>
      <c r="S54" s="56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12"/>
      <c r="AH54" s="412"/>
      <c r="AI54" s="412"/>
      <c r="AJ54" s="412"/>
      <c r="AK54" s="412"/>
      <c r="AL54" s="412"/>
      <c r="AM54" s="412"/>
      <c r="AN54" s="412"/>
      <c r="AO54" s="412"/>
      <c r="AP54" s="412"/>
      <c r="AQ54" s="412"/>
      <c r="AR54" s="412"/>
      <c r="AS54" s="412"/>
    </row>
    <row r="55" spans="1:45" ht="9" customHeight="1" x14ac:dyDescent="0.25">
      <c r="A55" s="254" t="s">
        <v>137</v>
      </c>
      <c r="B55" s="255"/>
      <c r="C55" s="413"/>
      <c r="D55" s="256"/>
      <c r="E55" s="414">
        <v>1</v>
      </c>
      <c r="F55" s="412" t="str">
        <f>IF(E55&gt;$R$62,0,UPPER(VLOOKUP(E55,'Fiú 2 kcs. A ELO'!$A$7:$Q$134,2)))</f>
        <v xml:space="preserve">LAJOS </v>
      </c>
      <c r="G55" s="414"/>
      <c r="H55" s="412"/>
      <c r="I55" s="272"/>
      <c r="J55" s="415" t="s">
        <v>138</v>
      </c>
      <c r="K55" s="416"/>
      <c r="L55" s="417"/>
      <c r="M55" s="416"/>
      <c r="N55" s="418"/>
      <c r="O55" s="261" t="s">
        <v>139</v>
      </c>
      <c r="P55" s="419"/>
      <c r="Q55" s="419"/>
      <c r="R55" s="418"/>
      <c r="S55" s="56"/>
      <c r="T55" s="412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12"/>
      <c r="AF55" s="412"/>
      <c r="AG55" s="412"/>
      <c r="AH55" s="412"/>
      <c r="AI55" s="412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</row>
    <row r="56" spans="1:45" ht="9" customHeight="1" x14ac:dyDescent="0.25">
      <c r="A56" s="265" t="s">
        <v>140</v>
      </c>
      <c r="B56" s="266"/>
      <c r="C56" s="420"/>
      <c r="D56" s="267"/>
      <c r="E56" s="414">
        <v>2</v>
      </c>
      <c r="F56" s="412" t="str">
        <f>IF(E56&gt;$R$62,0,UPPER(VLOOKUP(E56,'Fiú 2 kcs. A ELO'!$A$7:$Q$134,2)))</f>
        <v xml:space="preserve">RÁCZ </v>
      </c>
      <c r="G56" s="414"/>
      <c r="H56" s="412"/>
      <c r="I56" s="272"/>
      <c r="J56" s="415" t="s">
        <v>141</v>
      </c>
      <c r="K56" s="416"/>
      <c r="L56" s="417"/>
      <c r="M56" s="416"/>
      <c r="N56" s="418"/>
      <c r="O56" s="296"/>
      <c r="P56" s="298"/>
      <c r="Q56" s="266"/>
      <c r="R56" s="421"/>
      <c r="S56" s="56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2"/>
      <c r="AF56" s="412"/>
      <c r="AG56" s="412"/>
      <c r="AH56" s="412"/>
      <c r="AI56" s="412"/>
      <c r="AJ56" s="412"/>
      <c r="AK56" s="412"/>
      <c r="AL56" s="412"/>
      <c r="AM56" s="412"/>
      <c r="AN56" s="412"/>
      <c r="AO56" s="412"/>
      <c r="AP56" s="412"/>
      <c r="AQ56" s="412"/>
      <c r="AR56" s="412"/>
      <c r="AS56" s="412"/>
    </row>
    <row r="57" spans="1:45" ht="9" customHeight="1" x14ac:dyDescent="0.25">
      <c r="A57" s="276"/>
      <c r="B57" s="277"/>
      <c r="C57" s="422"/>
      <c r="D57" s="278"/>
      <c r="E57" s="414"/>
      <c r="F57" s="412"/>
      <c r="G57" s="414"/>
      <c r="H57" s="412"/>
      <c r="I57" s="272"/>
      <c r="J57" s="415" t="s">
        <v>142</v>
      </c>
      <c r="K57" s="416"/>
      <c r="L57" s="417"/>
      <c r="M57" s="416"/>
      <c r="N57" s="418"/>
      <c r="O57" s="261" t="s">
        <v>143</v>
      </c>
      <c r="P57" s="419"/>
      <c r="Q57" s="419"/>
      <c r="R57" s="418"/>
      <c r="S57" s="56"/>
      <c r="T57" s="412"/>
      <c r="U57" s="412"/>
      <c r="V57" s="412"/>
      <c r="W57" s="412"/>
      <c r="X57" s="412"/>
      <c r="Y57" s="412"/>
      <c r="Z57" s="412"/>
      <c r="AA57" s="412"/>
      <c r="AB57" s="412"/>
      <c r="AC57" s="412"/>
      <c r="AD57" s="412"/>
      <c r="AE57" s="412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</row>
    <row r="58" spans="1:45" ht="9" customHeight="1" x14ac:dyDescent="0.25">
      <c r="A58" s="282"/>
      <c r="B58" s="283"/>
      <c r="C58" s="283"/>
      <c r="D58" s="284"/>
      <c r="E58" s="414"/>
      <c r="F58" s="412"/>
      <c r="G58" s="414"/>
      <c r="H58" s="412"/>
      <c r="I58" s="272"/>
      <c r="J58" s="415" t="s">
        <v>144</v>
      </c>
      <c r="K58" s="416"/>
      <c r="L58" s="417"/>
      <c r="M58" s="416"/>
      <c r="N58" s="418"/>
      <c r="O58" s="416"/>
      <c r="P58" s="417"/>
      <c r="Q58" s="416"/>
      <c r="R58" s="418"/>
      <c r="S58" s="56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</row>
    <row r="59" spans="1:45" ht="9" customHeight="1" x14ac:dyDescent="0.25">
      <c r="A59" s="286"/>
      <c r="B59" s="287"/>
      <c r="C59" s="287"/>
      <c r="D59" s="288"/>
      <c r="E59" s="414"/>
      <c r="F59" s="412"/>
      <c r="G59" s="414"/>
      <c r="H59" s="412"/>
      <c r="I59" s="272"/>
      <c r="J59" s="415" t="s">
        <v>145</v>
      </c>
      <c r="K59" s="416"/>
      <c r="L59" s="417"/>
      <c r="M59" s="416"/>
      <c r="N59" s="418"/>
      <c r="O59" s="266"/>
      <c r="P59" s="298"/>
      <c r="Q59" s="266"/>
      <c r="R59" s="421"/>
      <c r="S59" s="56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</row>
    <row r="60" spans="1:45" ht="9" customHeight="1" x14ac:dyDescent="0.25">
      <c r="A60" s="289"/>
      <c r="B60" s="290"/>
      <c r="C60" s="283"/>
      <c r="D60" s="284"/>
      <c r="E60" s="414"/>
      <c r="F60" s="412"/>
      <c r="G60" s="414"/>
      <c r="H60" s="412"/>
      <c r="I60" s="272"/>
      <c r="J60" s="415" t="s">
        <v>146</v>
      </c>
      <c r="K60" s="416"/>
      <c r="L60" s="417"/>
      <c r="M60" s="416"/>
      <c r="N60" s="418"/>
      <c r="O60" s="261" t="s">
        <v>33</v>
      </c>
      <c r="P60" s="419"/>
      <c r="Q60" s="419"/>
      <c r="R60" s="418"/>
      <c r="S60" s="56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</row>
    <row r="61" spans="1:45" ht="9" customHeight="1" x14ac:dyDescent="0.25">
      <c r="A61" s="289"/>
      <c r="B61" s="290"/>
      <c r="C61" s="423"/>
      <c r="D61" s="291"/>
      <c r="E61" s="414"/>
      <c r="F61" s="412"/>
      <c r="G61" s="414"/>
      <c r="H61" s="412"/>
      <c r="I61" s="272"/>
      <c r="J61" s="415" t="s">
        <v>147</v>
      </c>
      <c r="K61" s="416"/>
      <c r="L61" s="417"/>
      <c r="M61" s="416"/>
      <c r="N61" s="418"/>
      <c r="O61" s="416"/>
      <c r="P61" s="417"/>
      <c r="Q61" s="416"/>
      <c r="R61" s="418"/>
      <c r="S61" s="56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</row>
    <row r="62" spans="1:45" ht="9" customHeight="1" x14ac:dyDescent="0.25">
      <c r="A62" s="292"/>
      <c r="B62" s="293"/>
      <c r="C62" s="424"/>
      <c r="D62" s="294"/>
      <c r="E62" s="425"/>
      <c r="F62" s="296"/>
      <c r="G62" s="425"/>
      <c r="H62" s="296"/>
      <c r="I62" s="299"/>
      <c r="J62" s="426" t="s">
        <v>148</v>
      </c>
      <c r="K62" s="266"/>
      <c r="L62" s="298"/>
      <c r="M62" s="266"/>
      <c r="N62" s="421"/>
      <c r="O62" s="266">
        <f>R4</f>
        <v>0</v>
      </c>
      <c r="P62" s="298"/>
      <c r="Q62" s="266"/>
      <c r="R62" s="427">
        <f>MIN(4,'Fiú 2 kcs. A ELO'!Q5)</f>
        <v>4</v>
      </c>
      <c r="S62" s="56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</row>
    <row r="63" spans="1:45" x14ac:dyDescent="0.25"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L63" s="227"/>
      <c r="AM63" s="227"/>
      <c r="AN63" s="227"/>
      <c r="AO63" s="227"/>
      <c r="AP63" s="227"/>
      <c r="AQ63" s="227"/>
      <c r="AR63" s="227"/>
      <c r="AS63" s="227"/>
    </row>
    <row r="64" spans="1:45" x14ac:dyDescent="0.25"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L64" s="227"/>
      <c r="AM64" s="227"/>
      <c r="AN64" s="227"/>
      <c r="AO64" s="227"/>
      <c r="AP64" s="227"/>
      <c r="AQ64" s="227"/>
      <c r="AR64" s="227"/>
      <c r="AS64" s="227"/>
    </row>
    <row r="65" spans="20:45" x14ac:dyDescent="0.25"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L65" s="227"/>
      <c r="AM65" s="227"/>
      <c r="AN65" s="227"/>
      <c r="AO65" s="227"/>
      <c r="AP65" s="227"/>
      <c r="AQ65" s="227"/>
      <c r="AR65" s="227"/>
      <c r="AS65" s="227"/>
    </row>
    <row r="66" spans="20:45" x14ac:dyDescent="0.25"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L66" s="227"/>
      <c r="AM66" s="227"/>
      <c r="AN66" s="227"/>
      <c r="AO66" s="227"/>
      <c r="AP66" s="227"/>
      <c r="AQ66" s="227"/>
      <c r="AR66" s="227"/>
      <c r="AS66" s="227"/>
    </row>
    <row r="67" spans="20:45" x14ac:dyDescent="0.25"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L67" s="227"/>
      <c r="AM67" s="227"/>
      <c r="AN67" s="227"/>
      <c r="AO67" s="227"/>
      <c r="AP67" s="227"/>
      <c r="AQ67" s="227"/>
      <c r="AR67" s="227"/>
      <c r="AS67" s="227"/>
    </row>
    <row r="68" spans="20:45" x14ac:dyDescent="0.25"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L68" s="227"/>
      <c r="AM68" s="227"/>
      <c r="AN68" s="227"/>
      <c r="AO68" s="227"/>
      <c r="AP68" s="227"/>
      <c r="AQ68" s="227"/>
      <c r="AR68" s="227"/>
      <c r="AS68" s="227"/>
    </row>
    <row r="69" spans="20:45" x14ac:dyDescent="0.25"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L69" s="227"/>
      <c r="AM69" s="227"/>
      <c r="AN69" s="227"/>
      <c r="AO69" s="227"/>
      <c r="AP69" s="227"/>
      <c r="AQ69" s="227"/>
      <c r="AR69" s="227"/>
      <c r="AS69" s="227"/>
    </row>
    <row r="70" spans="20:45" x14ac:dyDescent="0.25"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L70" s="227"/>
      <c r="AM70" s="227"/>
      <c r="AN70" s="227"/>
      <c r="AO70" s="227"/>
      <c r="AP70" s="227"/>
      <c r="AQ70" s="227"/>
      <c r="AR70" s="227"/>
      <c r="AS70" s="227"/>
    </row>
    <row r="71" spans="20:45" x14ac:dyDescent="0.25"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L71" s="227"/>
      <c r="AM71" s="227"/>
      <c r="AN71" s="227"/>
      <c r="AO71" s="227"/>
      <c r="AP71" s="227"/>
      <c r="AQ71" s="227"/>
      <c r="AR71" s="227"/>
      <c r="AS71" s="227"/>
    </row>
    <row r="72" spans="20:45" x14ac:dyDescent="0.25"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L72" s="227"/>
      <c r="AM72" s="227"/>
      <c r="AN72" s="227"/>
      <c r="AO72" s="227"/>
      <c r="AP72" s="227"/>
      <c r="AQ72" s="227"/>
      <c r="AR72" s="227"/>
      <c r="AS72" s="227"/>
    </row>
    <row r="73" spans="20:45" x14ac:dyDescent="0.25"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L73" s="227"/>
      <c r="AM73" s="227"/>
      <c r="AN73" s="227"/>
      <c r="AO73" s="227"/>
      <c r="AP73" s="227"/>
      <c r="AQ73" s="227"/>
      <c r="AR73" s="227"/>
      <c r="AS73" s="227"/>
    </row>
    <row r="74" spans="20:45" x14ac:dyDescent="0.25"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L74" s="227"/>
      <c r="AM74" s="227"/>
      <c r="AN74" s="227"/>
      <c r="AO74" s="227"/>
      <c r="AP74" s="227"/>
      <c r="AQ74" s="227"/>
      <c r="AR74" s="227"/>
      <c r="AS74" s="227"/>
    </row>
    <row r="75" spans="20:45" x14ac:dyDescent="0.25"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L75" s="227"/>
      <c r="AM75" s="227"/>
      <c r="AN75" s="227"/>
      <c r="AO75" s="227"/>
      <c r="AP75" s="227"/>
      <c r="AQ75" s="227"/>
      <c r="AR75" s="227"/>
      <c r="AS75" s="227"/>
    </row>
    <row r="76" spans="20:45" x14ac:dyDescent="0.25"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L76" s="227"/>
      <c r="AM76" s="227"/>
      <c r="AN76" s="227"/>
      <c r="AO76" s="227"/>
      <c r="AP76" s="227"/>
      <c r="AQ76" s="227"/>
      <c r="AR76" s="227"/>
      <c r="AS76" s="227"/>
    </row>
    <row r="77" spans="20:45" x14ac:dyDescent="0.25"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L77" s="227"/>
      <c r="AM77" s="227"/>
      <c r="AN77" s="227"/>
      <c r="AO77" s="227"/>
      <c r="AP77" s="227"/>
      <c r="AQ77" s="227"/>
      <c r="AR77" s="227"/>
      <c r="AS77" s="227"/>
    </row>
    <row r="78" spans="20:45" x14ac:dyDescent="0.25"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L78" s="227"/>
      <c r="AM78" s="227"/>
      <c r="AN78" s="227"/>
      <c r="AO78" s="227"/>
      <c r="AP78" s="227"/>
      <c r="AQ78" s="227"/>
      <c r="AR78" s="227"/>
      <c r="AS78" s="227"/>
    </row>
    <row r="79" spans="20:45" x14ac:dyDescent="0.25"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L79" s="227"/>
      <c r="AM79" s="227"/>
      <c r="AN79" s="227"/>
      <c r="AO79" s="227"/>
      <c r="AP79" s="227"/>
      <c r="AQ79" s="227"/>
      <c r="AR79" s="227"/>
      <c r="AS79" s="227"/>
    </row>
    <row r="80" spans="20:45" x14ac:dyDescent="0.25"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L80" s="227"/>
      <c r="AM80" s="227"/>
      <c r="AN80" s="227"/>
      <c r="AO80" s="227"/>
      <c r="AP80" s="227"/>
      <c r="AQ80" s="227"/>
      <c r="AR80" s="227"/>
      <c r="AS80" s="227"/>
    </row>
    <row r="81" spans="20:45" x14ac:dyDescent="0.25"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L81" s="227"/>
      <c r="AM81" s="227"/>
      <c r="AN81" s="227"/>
      <c r="AO81" s="227"/>
      <c r="AP81" s="227"/>
      <c r="AQ81" s="227"/>
      <c r="AR81" s="227"/>
      <c r="AS81" s="227"/>
    </row>
    <row r="82" spans="20:45" x14ac:dyDescent="0.25"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L82" s="227"/>
      <c r="AM82" s="227"/>
      <c r="AN82" s="227"/>
      <c r="AO82" s="227"/>
      <c r="AP82" s="227"/>
      <c r="AQ82" s="227"/>
      <c r="AR82" s="227"/>
      <c r="AS82" s="227"/>
    </row>
    <row r="83" spans="20:45" x14ac:dyDescent="0.25"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L83" s="227"/>
      <c r="AM83" s="227"/>
      <c r="AN83" s="227"/>
      <c r="AO83" s="227"/>
      <c r="AP83" s="227"/>
      <c r="AQ83" s="227"/>
      <c r="AR83" s="227"/>
      <c r="AS83" s="227"/>
    </row>
    <row r="84" spans="20:45" x14ac:dyDescent="0.25"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L84" s="227"/>
      <c r="AM84" s="227"/>
      <c r="AN84" s="227"/>
      <c r="AO84" s="227"/>
      <c r="AP84" s="227"/>
      <c r="AQ84" s="227"/>
      <c r="AR84" s="227"/>
      <c r="AS84" s="227"/>
    </row>
    <row r="85" spans="20:45" x14ac:dyDescent="0.25"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L85" s="227"/>
      <c r="AM85" s="227"/>
      <c r="AN85" s="227"/>
      <c r="AO85" s="227"/>
      <c r="AP85" s="227"/>
      <c r="AQ85" s="227"/>
      <c r="AR85" s="227"/>
      <c r="AS85" s="227"/>
    </row>
    <row r="86" spans="20:45" x14ac:dyDescent="0.25"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L86" s="227"/>
      <c r="AM86" s="227"/>
      <c r="AN86" s="227"/>
      <c r="AO86" s="227"/>
      <c r="AP86" s="227"/>
      <c r="AQ86" s="227"/>
      <c r="AR86" s="227"/>
      <c r="AS86" s="227"/>
    </row>
    <row r="87" spans="20:45" x14ac:dyDescent="0.25"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L87" s="227"/>
      <c r="AM87" s="227"/>
      <c r="AN87" s="227"/>
      <c r="AO87" s="227"/>
      <c r="AP87" s="227"/>
      <c r="AQ87" s="227"/>
      <c r="AR87" s="227"/>
      <c r="AS87" s="227"/>
    </row>
    <row r="88" spans="20:45" x14ac:dyDescent="0.25"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L88" s="227"/>
      <c r="AM88" s="227"/>
      <c r="AN88" s="227"/>
      <c r="AO88" s="227"/>
      <c r="AP88" s="227"/>
      <c r="AQ88" s="227"/>
      <c r="AR88" s="227"/>
      <c r="AS88" s="227"/>
    </row>
    <row r="89" spans="20:45" x14ac:dyDescent="0.25"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L89" s="227"/>
      <c r="AM89" s="227"/>
      <c r="AN89" s="227"/>
      <c r="AO89" s="227"/>
      <c r="AP89" s="227"/>
      <c r="AQ89" s="227"/>
      <c r="AR89" s="227"/>
      <c r="AS89" s="227"/>
    </row>
    <row r="90" spans="20:45" x14ac:dyDescent="0.25"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L90" s="227"/>
      <c r="AM90" s="227"/>
      <c r="AN90" s="227"/>
      <c r="AO90" s="227"/>
      <c r="AP90" s="227"/>
      <c r="AQ90" s="227"/>
      <c r="AR90" s="227"/>
      <c r="AS90" s="227"/>
    </row>
    <row r="91" spans="20:45" x14ac:dyDescent="0.25"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L91" s="227"/>
      <c r="AM91" s="227"/>
      <c r="AN91" s="227"/>
      <c r="AO91" s="227"/>
      <c r="AP91" s="227"/>
      <c r="AQ91" s="227"/>
      <c r="AR91" s="227"/>
      <c r="AS91" s="227"/>
    </row>
    <row r="92" spans="20:45" x14ac:dyDescent="0.25"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L92" s="227"/>
      <c r="AM92" s="227"/>
      <c r="AN92" s="227"/>
      <c r="AO92" s="227"/>
      <c r="AP92" s="227"/>
      <c r="AQ92" s="227"/>
      <c r="AR92" s="227"/>
      <c r="AS92" s="227"/>
    </row>
    <row r="93" spans="20:45" x14ac:dyDescent="0.25"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L93" s="227"/>
      <c r="AM93" s="227"/>
      <c r="AN93" s="227"/>
      <c r="AO93" s="227"/>
      <c r="AP93" s="227"/>
      <c r="AQ93" s="227"/>
      <c r="AR93" s="227"/>
      <c r="AS93" s="227"/>
    </row>
    <row r="94" spans="20:45" x14ac:dyDescent="0.25"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L94" s="227"/>
      <c r="AM94" s="227"/>
      <c r="AN94" s="227"/>
      <c r="AO94" s="227"/>
      <c r="AP94" s="227"/>
      <c r="AQ94" s="227"/>
      <c r="AR94" s="227"/>
      <c r="AS94" s="227"/>
    </row>
    <row r="95" spans="20:45" x14ac:dyDescent="0.25"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L95" s="227"/>
      <c r="AM95" s="227"/>
      <c r="AN95" s="227"/>
      <c r="AO95" s="227"/>
      <c r="AP95" s="227"/>
      <c r="AQ95" s="227"/>
      <c r="AR95" s="227"/>
      <c r="AS95" s="227"/>
    </row>
    <row r="96" spans="20:45" x14ac:dyDescent="0.25"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L96" s="227"/>
      <c r="AM96" s="227"/>
      <c r="AN96" s="227"/>
      <c r="AO96" s="227"/>
      <c r="AP96" s="227"/>
      <c r="AQ96" s="227"/>
      <c r="AR96" s="227"/>
      <c r="AS96" s="227"/>
    </row>
    <row r="97" spans="20:45" x14ac:dyDescent="0.25"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L97" s="227"/>
      <c r="AM97" s="227"/>
      <c r="AN97" s="227"/>
      <c r="AO97" s="227"/>
      <c r="AP97" s="227"/>
      <c r="AQ97" s="227"/>
      <c r="AR97" s="227"/>
      <c r="AS97" s="227"/>
    </row>
    <row r="98" spans="20:45" x14ac:dyDescent="0.25"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L98" s="227"/>
      <c r="AM98" s="227"/>
      <c r="AN98" s="227"/>
      <c r="AO98" s="227"/>
      <c r="AP98" s="227"/>
      <c r="AQ98" s="227"/>
      <c r="AR98" s="227"/>
      <c r="AS98" s="227"/>
    </row>
    <row r="99" spans="20:45" x14ac:dyDescent="0.25"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L99" s="227"/>
      <c r="AM99" s="227"/>
      <c r="AN99" s="227"/>
      <c r="AO99" s="227"/>
      <c r="AP99" s="227"/>
      <c r="AQ99" s="227"/>
      <c r="AR99" s="227"/>
      <c r="AS99" s="227"/>
    </row>
    <row r="100" spans="20:45" x14ac:dyDescent="0.25"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L100" s="227"/>
      <c r="AM100" s="227"/>
      <c r="AN100" s="227"/>
      <c r="AO100" s="227"/>
      <c r="AP100" s="227"/>
      <c r="AQ100" s="227"/>
      <c r="AR100" s="227"/>
      <c r="AS100" s="227"/>
    </row>
    <row r="101" spans="20:45" x14ac:dyDescent="0.25"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L101" s="227"/>
      <c r="AM101" s="227"/>
      <c r="AN101" s="227"/>
      <c r="AO101" s="227"/>
      <c r="AP101" s="227"/>
      <c r="AQ101" s="227"/>
      <c r="AR101" s="227"/>
      <c r="AS101" s="227"/>
    </row>
    <row r="102" spans="20:45" x14ac:dyDescent="0.25"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L102" s="227"/>
      <c r="AM102" s="227"/>
      <c r="AN102" s="227"/>
      <c r="AO102" s="227"/>
      <c r="AP102" s="227"/>
      <c r="AQ102" s="227"/>
      <c r="AR102" s="227"/>
      <c r="AS102" s="227"/>
    </row>
    <row r="103" spans="20:45" x14ac:dyDescent="0.25"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L103" s="227"/>
      <c r="AM103" s="227"/>
      <c r="AN103" s="227"/>
      <c r="AO103" s="227"/>
      <c r="AP103" s="227"/>
      <c r="AQ103" s="227"/>
      <c r="AR103" s="227"/>
      <c r="AS103" s="227"/>
    </row>
    <row r="104" spans="20:45" x14ac:dyDescent="0.25"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L104" s="227"/>
      <c r="AM104" s="227"/>
      <c r="AN104" s="227"/>
      <c r="AO104" s="227"/>
      <c r="AP104" s="227"/>
      <c r="AQ104" s="227"/>
      <c r="AR104" s="227"/>
      <c r="AS104" s="227"/>
    </row>
    <row r="105" spans="20:45" x14ac:dyDescent="0.25"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L105" s="227"/>
      <c r="AM105" s="227"/>
      <c r="AN105" s="227"/>
      <c r="AO105" s="227"/>
      <c r="AP105" s="227"/>
      <c r="AQ105" s="227"/>
      <c r="AR105" s="227"/>
      <c r="AS105" s="227"/>
    </row>
    <row r="106" spans="20:45" x14ac:dyDescent="0.25"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L106" s="227"/>
      <c r="AM106" s="227"/>
      <c r="AN106" s="227"/>
      <c r="AO106" s="227"/>
      <c r="AP106" s="227"/>
      <c r="AQ106" s="227"/>
      <c r="AR106" s="227"/>
      <c r="AS106" s="227"/>
    </row>
    <row r="107" spans="20:45" x14ac:dyDescent="0.25"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L107" s="227"/>
      <c r="AM107" s="227"/>
      <c r="AN107" s="227"/>
      <c r="AO107" s="227"/>
      <c r="AP107" s="227"/>
      <c r="AQ107" s="227"/>
      <c r="AR107" s="227"/>
      <c r="AS107" s="227"/>
    </row>
    <row r="108" spans="20:45" x14ac:dyDescent="0.25"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L108" s="227"/>
      <c r="AM108" s="227"/>
      <c r="AN108" s="227"/>
      <c r="AO108" s="227"/>
      <c r="AP108" s="227"/>
      <c r="AQ108" s="227"/>
      <c r="AR108" s="227"/>
      <c r="AS108" s="227"/>
    </row>
    <row r="109" spans="20:45" x14ac:dyDescent="0.25"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L109" s="227"/>
      <c r="AM109" s="227"/>
      <c r="AN109" s="227"/>
      <c r="AO109" s="227"/>
      <c r="AP109" s="227"/>
      <c r="AQ109" s="227"/>
      <c r="AR109" s="227"/>
      <c r="AS109" s="227"/>
    </row>
    <row r="110" spans="20:45" x14ac:dyDescent="0.25"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L110" s="227"/>
      <c r="AM110" s="227"/>
      <c r="AN110" s="227"/>
      <c r="AO110" s="227"/>
      <c r="AP110" s="227"/>
      <c r="AQ110" s="227"/>
      <c r="AR110" s="227"/>
      <c r="AS110" s="227"/>
    </row>
    <row r="111" spans="20:45" x14ac:dyDescent="0.25"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L111" s="227"/>
      <c r="AM111" s="227"/>
      <c r="AN111" s="227"/>
      <c r="AO111" s="227"/>
      <c r="AP111" s="227"/>
      <c r="AQ111" s="227"/>
      <c r="AR111" s="227"/>
      <c r="AS111" s="227"/>
    </row>
    <row r="112" spans="20:45" x14ac:dyDescent="0.25"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L112" s="227"/>
      <c r="AM112" s="227"/>
      <c r="AN112" s="227"/>
      <c r="AO112" s="227"/>
      <c r="AP112" s="227"/>
      <c r="AQ112" s="227"/>
      <c r="AR112" s="227"/>
      <c r="AS112" s="227"/>
    </row>
    <row r="113" spans="20:45" x14ac:dyDescent="0.25"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L113" s="227"/>
      <c r="AM113" s="227"/>
      <c r="AN113" s="227"/>
      <c r="AO113" s="227"/>
      <c r="AP113" s="227"/>
      <c r="AQ113" s="227"/>
      <c r="AR113" s="227"/>
      <c r="AS113" s="227"/>
    </row>
    <row r="114" spans="20:45" x14ac:dyDescent="0.25"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L114" s="227"/>
      <c r="AM114" s="227"/>
      <c r="AN114" s="227"/>
      <c r="AO114" s="227"/>
      <c r="AP114" s="227"/>
      <c r="AQ114" s="227"/>
      <c r="AR114" s="227"/>
      <c r="AS114" s="227"/>
    </row>
    <row r="115" spans="20:45" x14ac:dyDescent="0.25"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L115" s="227"/>
      <c r="AM115" s="227"/>
      <c r="AN115" s="227"/>
      <c r="AO115" s="227"/>
      <c r="AP115" s="227"/>
      <c r="AQ115" s="227"/>
      <c r="AR115" s="227"/>
      <c r="AS115" s="227"/>
    </row>
    <row r="116" spans="20:45" x14ac:dyDescent="0.25"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L116" s="227"/>
      <c r="AM116" s="227"/>
      <c r="AN116" s="227"/>
      <c r="AO116" s="227"/>
      <c r="AP116" s="227"/>
      <c r="AQ116" s="227"/>
      <c r="AR116" s="227"/>
      <c r="AS116" s="227"/>
    </row>
    <row r="117" spans="20:45" x14ac:dyDescent="0.25"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L117" s="227"/>
      <c r="AM117" s="227"/>
      <c r="AN117" s="227"/>
      <c r="AO117" s="227"/>
      <c r="AP117" s="227"/>
      <c r="AQ117" s="227"/>
      <c r="AR117" s="227"/>
      <c r="AS117" s="227"/>
    </row>
    <row r="118" spans="20:45" x14ac:dyDescent="0.25"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L118" s="227"/>
      <c r="AM118" s="227"/>
      <c r="AN118" s="227"/>
      <c r="AO118" s="227"/>
      <c r="AP118" s="227"/>
      <c r="AQ118" s="227"/>
      <c r="AR118" s="227"/>
      <c r="AS118" s="227"/>
    </row>
    <row r="119" spans="20:45" x14ac:dyDescent="0.25"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L119" s="227"/>
      <c r="AM119" s="227"/>
      <c r="AN119" s="227"/>
      <c r="AO119" s="227"/>
      <c r="AP119" s="227"/>
      <c r="AQ119" s="227"/>
      <c r="AR119" s="227"/>
      <c r="AS119" s="227"/>
    </row>
    <row r="120" spans="20:45" x14ac:dyDescent="0.25"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L120" s="227"/>
      <c r="AM120" s="227"/>
      <c r="AN120" s="227"/>
      <c r="AO120" s="227"/>
      <c r="AP120" s="227"/>
      <c r="AQ120" s="227"/>
      <c r="AR120" s="227"/>
      <c r="AS120" s="227"/>
    </row>
    <row r="121" spans="20:45" x14ac:dyDescent="0.25"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L121" s="227"/>
      <c r="AM121" s="227"/>
      <c r="AN121" s="227"/>
      <c r="AO121" s="227"/>
      <c r="AP121" s="227"/>
      <c r="AQ121" s="227"/>
      <c r="AR121" s="227"/>
      <c r="AS121" s="227"/>
    </row>
    <row r="122" spans="20:45" x14ac:dyDescent="0.25"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L122" s="227"/>
      <c r="AM122" s="227"/>
      <c r="AN122" s="227"/>
      <c r="AO122" s="227"/>
      <c r="AP122" s="227"/>
      <c r="AQ122" s="227"/>
      <c r="AR122" s="227"/>
      <c r="AS122" s="227"/>
    </row>
    <row r="123" spans="20:45" x14ac:dyDescent="0.25"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L123" s="227"/>
      <c r="AM123" s="227"/>
      <c r="AN123" s="227"/>
      <c r="AO123" s="227"/>
      <c r="AP123" s="227"/>
      <c r="AQ123" s="227"/>
      <c r="AR123" s="227"/>
      <c r="AS123" s="227"/>
    </row>
    <row r="124" spans="20:45" x14ac:dyDescent="0.25"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L124" s="227"/>
      <c r="AM124" s="227"/>
      <c r="AN124" s="227"/>
      <c r="AO124" s="227"/>
      <c r="AP124" s="227"/>
      <c r="AQ124" s="227"/>
      <c r="AR124" s="227"/>
      <c r="AS124" s="227"/>
    </row>
    <row r="125" spans="20:45" x14ac:dyDescent="0.25"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L125" s="227"/>
      <c r="AM125" s="227"/>
      <c r="AN125" s="227"/>
      <c r="AO125" s="227"/>
      <c r="AP125" s="227"/>
      <c r="AQ125" s="227"/>
      <c r="AR125" s="227"/>
      <c r="AS125" s="227"/>
    </row>
    <row r="126" spans="20:45" x14ac:dyDescent="0.25"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L126" s="227"/>
      <c r="AM126" s="227"/>
      <c r="AN126" s="227"/>
      <c r="AO126" s="227"/>
      <c r="AP126" s="227"/>
      <c r="AQ126" s="227"/>
      <c r="AR126" s="227"/>
      <c r="AS126" s="227"/>
    </row>
    <row r="127" spans="20:45" x14ac:dyDescent="0.25"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L127" s="227"/>
      <c r="AM127" s="227"/>
      <c r="AN127" s="227"/>
      <c r="AO127" s="227"/>
      <c r="AP127" s="227"/>
      <c r="AQ127" s="227"/>
      <c r="AR127" s="227"/>
      <c r="AS127" s="227"/>
    </row>
    <row r="128" spans="20:45" x14ac:dyDescent="0.25"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L128" s="227"/>
      <c r="AM128" s="227"/>
      <c r="AN128" s="227"/>
      <c r="AO128" s="227"/>
      <c r="AP128" s="227"/>
      <c r="AQ128" s="227"/>
      <c r="AR128" s="227"/>
      <c r="AS128" s="227"/>
    </row>
    <row r="129" spans="20:45" x14ac:dyDescent="0.25"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L129" s="227"/>
      <c r="AM129" s="227"/>
      <c r="AN129" s="227"/>
      <c r="AO129" s="227"/>
      <c r="AP129" s="227"/>
      <c r="AQ129" s="227"/>
      <c r="AR129" s="227"/>
      <c r="AS129" s="227"/>
    </row>
    <row r="130" spans="20:45" x14ac:dyDescent="0.25"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L130" s="227"/>
      <c r="AM130" s="227"/>
      <c r="AN130" s="227"/>
      <c r="AO130" s="227"/>
      <c r="AP130" s="227"/>
      <c r="AQ130" s="227"/>
      <c r="AR130" s="227"/>
      <c r="AS130" s="227"/>
    </row>
    <row r="131" spans="20:45" x14ac:dyDescent="0.25"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L131" s="227"/>
      <c r="AM131" s="227"/>
      <c r="AN131" s="227"/>
      <c r="AO131" s="227"/>
      <c r="AP131" s="227"/>
      <c r="AQ131" s="227"/>
      <c r="AR131" s="227"/>
      <c r="AS131" s="227"/>
    </row>
    <row r="132" spans="20:45" x14ac:dyDescent="0.25"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L132" s="227"/>
      <c r="AM132" s="227"/>
      <c r="AN132" s="227"/>
      <c r="AO132" s="227"/>
      <c r="AP132" s="227"/>
      <c r="AQ132" s="227"/>
      <c r="AR132" s="227"/>
      <c r="AS132" s="227"/>
    </row>
    <row r="133" spans="20:45" x14ac:dyDescent="0.25"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L133" s="227"/>
      <c r="AM133" s="227"/>
      <c r="AN133" s="227"/>
      <c r="AO133" s="227"/>
      <c r="AP133" s="227"/>
      <c r="AQ133" s="227"/>
      <c r="AR133" s="227"/>
      <c r="AS133" s="227"/>
    </row>
    <row r="134" spans="20:45" x14ac:dyDescent="0.25"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L134" s="227"/>
      <c r="AM134" s="227"/>
      <c r="AN134" s="227"/>
      <c r="AO134" s="227"/>
      <c r="AP134" s="227"/>
      <c r="AQ134" s="227"/>
      <c r="AR134" s="227"/>
      <c r="AS134" s="227"/>
    </row>
    <row r="135" spans="20:45" x14ac:dyDescent="0.25"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L135" s="227"/>
      <c r="AM135" s="227"/>
      <c r="AN135" s="227"/>
      <c r="AO135" s="227"/>
      <c r="AP135" s="227"/>
      <c r="AQ135" s="227"/>
      <c r="AR135" s="227"/>
      <c r="AS135" s="227"/>
    </row>
    <row r="136" spans="20:45" x14ac:dyDescent="0.25"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L136" s="227"/>
      <c r="AM136" s="227"/>
      <c r="AN136" s="227"/>
      <c r="AO136" s="227"/>
      <c r="AP136" s="227"/>
      <c r="AQ136" s="227"/>
      <c r="AR136" s="227"/>
      <c r="AS136" s="227"/>
    </row>
    <row r="137" spans="20:45" x14ac:dyDescent="0.25"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L137" s="227"/>
      <c r="AM137" s="227"/>
      <c r="AN137" s="227"/>
      <c r="AO137" s="227"/>
      <c r="AP137" s="227"/>
      <c r="AQ137" s="227"/>
      <c r="AR137" s="227"/>
      <c r="AS137" s="227"/>
    </row>
    <row r="138" spans="20:45" x14ac:dyDescent="0.25"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L138" s="227"/>
      <c r="AM138" s="227"/>
      <c r="AN138" s="227"/>
      <c r="AO138" s="227"/>
      <c r="AP138" s="227"/>
      <c r="AQ138" s="227"/>
      <c r="AR138" s="227"/>
      <c r="AS138" s="227"/>
    </row>
    <row r="139" spans="20:45" x14ac:dyDescent="0.25"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L139" s="227"/>
      <c r="AM139" s="227"/>
      <c r="AN139" s="227"/>
      <c r="AO139" s="227"/>
      <c r="AP139" s="227"/>
      <c r="AQ139" s="227"/>
      <c r="AR139" s="227"/>
      <c r="AS139" s="227"/>
    </row>
    <row r="140" spans="20:45" x14ac:dyDescent="0.25"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L140" s="227"/>
      <c r="AM140" s="227"/>
      <c r="AN140" s="227"/>
      <c r="AO140" s="227"/>
      <c r="AP140" s="227"/>
      <c r="AQ140" s="227"/>
      <c r="AR140" s="227"/>
      <c r="AS140" s="227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73" priority="1" stopIfTrue="1">
      <formula>AND($E7&lt;9,$C7&gt;0)</formula>
    </cfRule>
  </conditionalFormatting>
  <conditionalFormatting sqref="I23 I43 K33 I31 K41 I51 I39 K49 I47 K10 M29 M45 I27 K25 I35 I8 I12 I16 I20 K18 M14">
    <cfRule type="expression" dxfId="72" priority="2" stopIfTrue="1">
      <formula>AND($O$1="CU",I8="Umpire")</formula>
    </cfRule>
    <cfRule type="expression" dxfId="71" priority="3" stopIfTrue="1">
      <formula>AND($O$1="CU",I8&lt;&gt;"Umpire",J8&lt;&gt;"")</formula>
    </cfRule>
    <cfRule type="expression" dxfId="70" priority="4" stopIfTrue="1">
      <formula>AND($O$1="CU",I8&lt;&gt;"Umpire")</formula>
    </cfRule>
  </conditionalFormatting>
  <conditionalFormatting sqref="E36 E30 E28 E26 E24 E22 E52 E50 E32 E48 E46 E44 E42 E40 E38 E34">
    <cfRule type="expression" dxfId="69" priority="5" stopIfTrue="1">
      <formula>AND($E22&lt;9,$C22&gt;0)</formula>
    </cfRule>
  </conditionalFormatting>
  <conditionalFormatting sqref="F38 F40 F42 F44 F46 F48 F50 F36 F22 F24 F26 F28 F30 F32 F34">
    <cfRule type="cellIs" dxfId="68" priority="6" stopIfTrue="1" operator="equal">
      <formula>"Bye"</formula>
    </cfRule>
    <cfRule type="expression" dxfId="67" priority="7" stopIfTrue="1">
      <formula>AND($E22&lt;9,$C22&gt;0)</formula>
    </cfRule>
  </conditionalFormatting>
  <conditionalFormatting sqref="M10 M18 O45 M41 M49 O14 O29 M25 M33 K8 K12 K16 K20 K39 K43 K47 K51 K23 K27 K31 K35">
    <cfRule type="expression" dxfId="66" priority="8" stopIfTrue="1">
      <formula>J8="as"</formula>
    </cfRule>
    <cfRule type="expression" dxfId="65" priority="9" stopIfTrue="1">
      <formula>J8="bs"</formula>
    </cfRule>
  </conditionalFormatting>
  <conditionalFormatting sqref="B40 B42 B44 B46 B48 B50 B52 B24 B26 B28 B30 B32 B34 B36 B38 B22">
    <cfRule type="cellIs" dxfId="64" priority="10" stopIfTrue="1" operator="equal">
      <formula>"QA"</formula>
    </cfRule>
    <cfRule type="cellIs" dxfId="63" priority="11" stopIfTrue="1" operator="equal">
      <formula>"DA"</formula>
    </cfRule>
  </conditionalFormatting>
  <conditionalFormatting sqref="R62 J8 J12 J16 J20 N14 L10 L18">
    <cfRule type="expression" dxfId="62" priority="12" stopIfTrue="1">
      <formula>$O$1="CU"</formula>
    </cfRule>
  </conditionalFormatting>
  <conditionalFormatting sqref="E21 E7">
    <cfRule type="expression" dxfId="61" priority="13" stopIfTrue="1">
      <formula>$E7&lt;5</formula>
    </cfRule>
  </conditionalFormatting>
  <conditionalFormatting sqref="F19 F21 F9 F17 F15 F13 F11 F7">
    <cfRule type="cellIs" dxfId="60" priority="14" stopIfTrue="1" operator="equal">
      <formula>"Bye"</formula>
    </cfRule>
  </conditionalFormatting>
  <conditionalFormatting sqref="O16">
    <cfRule type="expression" dxfId="59" priority="15" stopIfTrue="1">
      <formula>AND($O$1="CU",O16="Umpire")</formula>
    </cfRule>
    <cfRule type="expression" dxfId="58" priority="16" stopIfTrue="1">
      <formula>AND($O$1="CU",O16&lt;&gt;"Umpire",P16&lt;&gt;"")</formula>
    </cfRule>
    <cfRule type="expression" dxfId="57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7D74C2B8-62C8-4339-87E2-3D7082D4DE99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1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6DF5-06CE-4B23-9DB1-26BB50B4DBDD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T13" sqref="T13"/>
    </sheetView>
  </sheetViews>
  <sheetFormatPr defaultRowHeight="13.2" x14ac:dyDescent="0.25"/>
  <cols>
    <col min="1" max="1" width="3.88671875" customWidth="1"/>
    <col min="2" max="2" width="18.5546875" bestFit="1" customWidth="1"/>
    <col min="3" max="3" width="15" bestFit="1" customWidth="1"/>
    <col min="4" max="4" width="77.33203125" style="41" bestFit="1" customWidth="1"/>
    <col min="5" max="5" width="10.5546875" style="90" customWidth="1"/>
    <col min="6" max="6" width="6.109375" style="91" hidden="1" customWidth="1"/>
    <col min="7" max="7" width="28.664062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447" t="str">
        <f>[1]Altalanos!$A$6</f>
        <v>Diákolimpia 2026</v>
      </c>
      <c r="B1" s="93"/>
      <c r="C1" s="93"/>
      <c r="D1" s="94"/>
      <c r="E1" s="95" t="s">
        <v>29</v>
      </c>
      <c r="F1" s="102"/>
      <c r="G1" s="448"/>
      <c r="H1" s="105"/>
      <c r="I1" s="105"/>
      <c r="J1" s="449"/>
      <c r="K1" s="449"/>
      <c r="L1" s="449"/>
      <c r="M1" s="449"/>
      <c r="N1" s="449"/>
      <c r="O1" s="449"/>
      <c r="P1" s="449"/>
      <c r="Q1" s="450"/>
    </row>
    <row r="2" spans="1:17" ht="13.8" thickBot="1" x14ac:dyDescent="0.3">
      <c r="B2" s="101" t="s">
        <v>30</v>
      </c>
      <c r="C2" s="101" t="str">
        <f>[1]Altalanos!$A$8</f>
        <v>Fiú 2 kcs B</v>
      </c>
      <c r="D2" s="102"/>
      <c r="E2" s="95" t="s">
        <v>31</v>
      </c>
      <c r="F2" s="103"/>
      <c r="G2" s="103"/>
      <c r="H2" s="451"/>
      <c r="I2" s="451"/>
      <c r="J2" s="105"/>
      <c r="K2" s="105"/>
      <c r="L2" s="105"/>
      <c r="M2" s="105"/>
      <c r="N2" s="106"/>
      <c r="O2" s="107"/>
      <c r="P2" s="107"/>
      <c r="Q2" s="106"/>
    </row>
    <row r="3" spans="1:17" s="54" customFormat="1" ht="13.8" thickBot="1" x14ac:dyDescent="0.3">
      <c r="A3" s="452" t="s">
        <v>32</v>
      </c>
      <c r="B3" s="453"/>
      <c r="C3" s="453"/>
      <c r="D3" s="453"/>
      <c r="E3" s="453"/>
      <c r="F3" s="453"/>
      <c r="G3" s="453"/>
      <c r="H3" s="453"/>
      <c r="I3" s="454"/>
      <c r="J3" s="455"/>
      <c r="K3" s="456"/>
      <c r="L3" s="456"/>
      <c r="M3" s="456"/>
      <c r="N3" s="457" t="s">
        <v>33</v>
      </c>
      <c r="O3" s="458"/>
      <c r="P3" s="459"/>
      <c r="Q3" s="460"/>
    </row>
    <row r="4" spans="1:17" s="54" customFormat="1" x14ac:dyDescent="0.25">
      <c r="A4" s="461" t="s">
        <v>22</v>
      </c>
      <c r="B4" s="461"/>
      <c r="C4" s="462" t="s">
        <v>15</v>
      </c>
      <c r="D4" s="461" t="s">
        <v>34</v>
      </c>
      <c r="E4" s="463"/>
      <c r="G4" s="464"/>
      <c r="H4" s="465" t="s">
        <v>35</v>
      </c>
      <c r="I4" s="466"/>
      <c r="J4" s="467"/>
      <c r="K4" s="122"/>
      <c r="L4" s="122"/>
      <c r="M4" s="122"/>
      <c r="N4" s="467"/>
      <c r="O4" s="468"/>
      <c r="P4" s="468"/>
      <c r="Q4" s="469"/>
    </row>
    <row r="5" spans="1:17" s="54" customFormat="1" ht="13.8" thickBot="1" x14ac:dyDescent="0.3">
      <c r="A5" s="470">
        <f>[1]Altalanos!$A$10</f>
        <v>0</v>
      </c>
      <c r="B5" s="470"/>
      <c r="C5" s="471">
        <f>[1]Altalanos!$C$10</f>
        <v>0</v>
      </c>
      <c r="D5" s="472" t="str">
        <f>[1]Altalanos!$D$10</f>
        <v xml:space="preserve">  </v>
      </c>
      <c r="E5" s="472"/>
      <c r="F5" s="472"/>
      <c r="G5" s="472"/>
      <c r="H5" s="473">
        <f>[1]Altalanos!$E$10</f>
        <v>0</v>
      </c>
      <c r="I5" s="474"/>
      <c r="J5" s="475"/>
      <c r="K5" s="476"/>
      <c r="L5" s="476"/>
      <c r="M5" s="476"/>
      <c r="N5" s="475"/>
      <c r="O5" s="472"/>
      <c r="P5" s="472"/>
      <c r="Q5" s="477"/>
    </row>
    <row r="6" spans="1:17" ht="30" customHeight="1" thickBot="1" x14ac:dyDescent="0.3">
      <c r="A6" s="478" t="s">
        <v>36</v>
      </c>
      <c r="B6" s="479" t="s">
        <v>25</v>
      </c>
      <c r="C6" s="479" t="s">
        <v>26</v>
      </c>
      <c r="D6" s="479" t="s">
        <v>37</v>
      </c>
      <c r="E6" s="480" t="s">
        <v>38</v>
      </c>
      <c r="F6" s="480" t="s">
        <v>39</v>
      </c>
      <c r="G6" s="480" t="s">
        <v>40</v>
      </c>
      <c r="H6" s="481" t="s">
        <v>41</v>
      </c>
      <c r="I6" s="482"/>
      <c r="J6" s="483" t="s">
        <v>42</v>
      </c>
      <c r="K6" s="484" t="s">
        <v>43</v>
      </c>
      <c r="L6" s="485" t="s">
        <v>44</v>
      </c>
      <c r="M6" s="486" t="s">
        <v>45</v>
      </c>
      <c r="N6" s="487" t="s">
        <v>46</v>
      </c>
      <c r="O6" s="488" t="s">
        <v>47</v>
      </c>
      <c r="P6" s="489" t="s">
        <v>48</v>
      </c>
      <c r="Q6" s="480" t="s">
        <v>49</v>
      </c>
    </row>
    <row r="7" spans="1:17" s="70" customFormat="1" ht="18.899999999999999" customHeight="1" x14ac:dyDescent="0.25">
      <c r="A7" s="490">
        <v>1</v>
      </c>
      <c r="B7" s="170" t="s">
        <v>301</v>
      </c>
      <c r="C7" s="170" t="s">
        <v>284</v>
      </c>
      <c r="D7" s="163" t="s">
        <v>302</v>
      </c>
      <c r="E7" s="148"/>
      <c r="F7" s="491"/>
      <c r="G7" s="492"/>
      <c r="H7" s="151"/>
      <c r="I7" s="151"/>
      <c r="J7" s="152"/>
      <c r="K7" s="153"/>
      <c r="L7" s="154"/>
      <c r="M7" s="153"/>
      <c r="N7" s="155"/>
      <c r="O7" s="151"/>
      <c r="P7" s="493"/>
      <c r="Q7" s="494"/>
    </row>
    <row r="8" spans="1:17" s="70" customFormat="1" ht="18.899999999999999" customHeight="1" x14ac:dyDescent="0.25">
      <c r="A8" s="490">
        <v>2</v>
      </c>
      <c r="B8" s="170" t="s">
        <v>303</v>
      </c>
      <c r="C8" s="170" t="s">
        <v>304</v>
      </c>
      <c r="D8" s="163" t="s">
        <v>194</v>
      </c>
      <c r="E8" s="148"/>
      <c r="F8" s="182"/>
      <c r="G8" s="183"/>
      <c r="H8" s="151"/>
      <c r="I8" s="151"/>
      <c r="J8" s="152"/>
      <c r="K8" s="153"/>
      <c r="L8" s="154"/>
      <c r="M8" s="153"/>
      <c r="N8" s="155"/>
      <c r="O8" s="151"/>
      <c r="P8" s="493"/>
      <c r="Q8" s="494"/>
    </row>
    <row r="9" spans="1:17" s="70" customFormat="1" ht="18.899999999999999" customHeight="1" x14ac:dyDescent="0.25">
      <c r="A9" s="490">
        <v>3</v>
      </c>
      <c r="B9" s="145" t="s">
        <v>305</v>
      </c>
      <c r="C9" s="166" t="s">
        <v>306</v>
      </c>
      <c r="D9" s="167" t="s">
        <v>307</v>
      </c>
      <c r="E9" s="148"/>
      <c r="F9" s="182"/>
      <c r="G9" s="183"/>
      <c r="H9" s="151"/>
      <c r="I9" s="151"/>
      <c r="J9" s="152"/>
      <c r="K9" s="153"/>
      <c r="L9" s="154"/>
      <c r="M9" s="153"/>
      <c r="N9" s="155"/>
      <c r="O9" s="151"/>
      <c r="P9" s="495"/>
      <c r="Q9" s="496"/>
    </row>
    <row r="10" spans="1:17" s="70" customFormat="1" ht="18.899999999999999" customHeight="1" x14ac:dyDescent="0.25">
      <c r="A10" s="490">
        <v>4</v>
      </c>
      <c r="B10" s="145" t="s">
        <v>308</v>
      </c>
      <c r="C10" s="166" t="s">
        <v>309</v>
      </c>
      <c r="D10" s="167" t="s">
        <v>307</v>
      </c>
      <c r="E10" s="148"/>
      <c r="F10" s="182"/>
      <c r="G10" s="183"/>
      <c r="H10" s="151"/>
      <c r="I10" s="151"/>
      <c r="J10" s="152"/>
      <c r="K10" s="153"/>
      <c r="L10" s="154"/>
      <c r="M10" s="153"/>
      <c r="N10" s="155"/>
      <c r="O10" s="151"/>
      <c r="P10" s="497"/>
      <c r="Q10" s="498"/>
    </row>
    <row r="11" spans="1:17" s="70" customFormat="1" ht="18.899999999999999" customHeight="1" x14ac:dyDescent="0.3">
      <c r="A11" s="490">
        <v>5</v>
      </c>
      <c r="B11" s="145" t="s">
        <v>310</v>
      </c>
      <c r="C11" s="443" t="s">
        <v>311</v>
      </c>
      <c r="D11" s="499" t="s">
        <v>206</v>
      </c>
      <c r="E11" s="148"/>
      <c r="F11" s="182"/>
      <c r="G11" s="183"/>
      <c r="H11" s="151"/>
      <c r="I11" s="151"/>
      <c r="J11" s="152"/>
      <c r="K11" s="153"/>
      <c r="L11" s="154"/>
      <c r="M11" s="153"/>
      <c r="N11" s="155"/>
      <c r="O11" s="151"/>
      <c r="P11" s="497"/>
      <c r="Q11" s="498"/>
    </row>
    <row r="12" spans="1:17" s="70" customFormat="1" ht="18.899999999999999" customHeight="1" x14ac:dyDescent="0.3">
      <c r="A12" s="490">
        <v>6</v>
      </c>
      <c r="B12" s="145" t="s">
        <v>312</v>
      </c>
      <c r="C12" s="443" t="s">
        <v>313</v>
      </c>
      <c r="D12" s="499" t="s">
        <v>314</v>
      </c>
      <c r="E12" s="148"/>
      <c r="F12" s="182"/>
      <c r="G12" s="183"/>
      <c r="H12" s="151"/>
      <c r="I12" s="151"/>
      <c r="J12" s="152"/>
      <c r="K12" s="153"/>
      <c r="L12" s="154"/>
      <c r="M12" s="153"/>
      <c r="N12" s="155"/>
      <c r="O12" s="151"/>
      <c r="P12" s="497"/>
      <c r="Q12" s="498"/>
    </row>
    <row r="13" spans="1:17" s="70" customFormat="1" ht="18.899999999999999" customHeight="1" x14ac:dyDescent="0.25">
      <c r="A13" s="490">
        <v>7</v>
      </c>
      <c r="B13" s="145" t="s">
        <v>74</v>
      </c>
      <c r="C13" s="145" t="s">
        <v>315</v>
      </c>
      <c r="D13" s="147" t="s">
        <v>316</v>
      </c>
      <c r="E13" s="148"/>
      <c r="F13" s="182"/>
      <c r="G13" s="183"/>
      <c r="H13" s="151"/>
      <c r="I13" s="151"/>
      <c r="J13" s="152"/>
      <c r="K13" s="153"/>
      <c r="L13" s="154"/>
      <c r="M13" s="153"/>
      <c r="N13" s="155"/>
      <c r="O13" s="151"/>
      <c r="P13" s="497"/>
      <c r="Q13" s="498"/>
    </row>
    <row r="14" spans="1:17" s="70" customFormat="1" ht="18.899999999999999" customHeight="1" x14ac:dyDescent="0.25">
      <c r="A14" s="490">
        <v>8</v>
      </c>
      <c r="B14" s="145" t="s">
        <v>317</v>
      </c>
      <c r="C14" s="145" t="s">
        <v>318</v>
      </c>
      <c r="D14" s="147" t="s">
        <v>275</v>
      </c>
      <c r="E14" s="148"/>
      <c r="F14" s="182"/>
      <c r="G14" s="183"/>
      <c r="H14" s="151"/>
      <c r="I14" s="151"/>
      <c r="J14" s="152"/>
      <c r="K14" s="153"/>
      <c r="L14" s="154"/>
      <c r="M14" s="153"/>
      <c r="N14" s="155"/>
      <c r="O14" s="151"/>
      <c r="P14" s="497"/>
      <c r="Q14" s="498"/>
    </row>
    <row r="15" spans="1:17" s="70" customFormat="1" ht="18.899999999999999" customHeight="1" x14ac:dyDescent="0.25">
      <c r="A15" s="490">
        <v>9</v>
      </c>
      <c r="B15" s="145" t="s">
        <v>319</v>
      </c>
      <c r="C15" s="145" t="s">
        <v>320</v>
      </c>
      <c r="D15" s="147" t="s">
        <v>321</v>
      </c>
      <c r="E15" s="148"/>
      <c r="F15" s="158"/>
      <c r="G15" s="158"/>
      <c r="H15" s="151"/>
      <c r="I15" s="151"/>
      <c r="J15" s="152"/>
      <c r="K15" s="153"/>
      <c r="L15" s="154"/>
      <c r="M15" s="174"/>
      <c r="N15" s="155"/>
      <c r="O15" s="151"/>
      <c r="P15" s="494"/>
      <c r="Q15" s="494"/>
    </row>
    <row r="16" spans="1:17" s="70" customFormat="1" ht="18.899999999999999" customHeight="1" x14ac:dyDescent="0.3">
      <c r="A16" s="490">
        <v>10</v>
      </c>
      <c r="B16" s="162" t="s">
        <v>322</v>
      </c>
      <c r="C16" s="162" t="s">
        <v>323</v>
      </c>
      <c r="D16" s="437" t="s">
        <v>324</v>
      </c>
      <c r="E16" s="148"/>
      <c r="F16" s="158"/>
      <c r="G16" s="158"/>
      <c r="H16" s="151"/>
      <c r="I16" s="151"/>
      <c r="J16" s="152"/>
      <c r="K16" s="153"/>
      <c r="L16" s="154"/>
      <c r="M16" s="174"/>
      <c r="N16" s="155"/>
      <c r="O16" s="151"/>
      <c r="P16" s="493"/>
      <c r="Q16" s="494"/>
    </row>
    <row r="17" spans="1:17" s="70" customFormat="1" ht="18.899999999999999" customHeight="1" x14ac:dyDescent="0.3">
      <c r="A17" s="490">
        <v>11</v>
      </c>
      <c r="B17" s="162" t="s">
        <v>325</v>
      </c>
      <c r="C17" s="162" t="s">
        <v>326</v>
      </c>
      <c r="D17" s="437" t="s">
        <v>327</v>
      </c>
      <c r="E17" s="148"/>
      <c r="F17" s="158"/>
      <c r="G17" s="158"/>
      <c r="H17" s="151"/>
      <c r="I17" s="151"/>
      <c r="J17" s="152"/>
      <c r="K17" s="153"/>
      <c r="L17" s="154"/>
      <c r="M17" s="174"/>
      <c r="N17" s="155"/>
      <c r="O17" s="151"/>
      <c r="P17" s="493"/>
      <c r="Q17" s="494"/>
    </row>
    <row r="18" spans="1:17" s="70" customFormat="1" ht="18.899999999999999" customHeight="1" x14ac:dyDescent="0.25">
      <c r="A18" s="490">
        <v>12</v>
      </c>
      <c r="B18" s="145" t="s">
        <v>328</v>
      </c>
      <c r="C18" s="166" t="s">
        <v>329</v>
      </c>
      <c r="D18" s="167" t="s">
        <v>330</v>
      </c>
      <c r="E18" s="148"/>
      <c r="F18" s="158"/>
      <c r="G18" s="158"/>
      <c r="H18" s="151"/>
      <c r="I18" s="151"/>
      <c r="J18" s="152"/>
      <c r="K18" s="153"/>
      <c r="L18" s="154"/>
      <c r="M18" s="174"/>
      <c r="N18" s="155"/>
      <c r="O18" s="151"/>
      <c r="P18" s="493"/>
      <c r="Q18" s="494"/>
    </row>
    <row r="19" spans="1:17" s="70" customFormat="1" ht="18.899999999999999" customHeight="1" x14ac:dyDescent="0.25">
      <c r="A19" s="490">
        <v>13</v>
      </c>
      <c r="B19" s="145" t="s">
        <v>331</v>
      </c>
      <c r="C19" s="166" t="s">
        <v>332</v>
      </c>
      <c r="D19" s="167" t="s">
        <v>288</v>
      </c>
      <c r="E19" s="148"/>
      <c r="F19" s="158"/>
      <c r="G19" s="158"/>
      <c r="H19" s="151"/>
      <c r="I19" s="151"/>
      <c r="J19" s="152"/>
      <c r="K19" s="153"/>
      <c r="L19" s="154"/>
      <c r="M19" s="174"/>
      <c r="N19" s="155"/>
      <c r="O19" s="151"/>
      <c r="P19" s="493"/>
      <c r="Q19" s="494"/>
    </row>
    <row r="20" spans="1:17" s="70" customFormat="1" ht="18.899999999999999" customHeight="1" x14ac:dyDescent="0.25">
      <c r="A20" s="490">
        <v>14</v>
      </c>
      <c r="B20" s="145" t="s">
        <v>333</v>
      </c>
      <c r="C20" s="166" t="s">
        <v>334</v>
      </c>
      <c r="D20" s="147" t="s">
        <v>335</v>
      </c>
      <c r="E20" s="148"/>
      <c r="F20" s="158"/>
      <c r="G20" s="158"/>
      <c r="H20" s="151"/>
      <c r="I20" s="151"/>
      <c r="J20" s="152"/>
      <c r="K20" s="153"/>
      <c r="L20" s="154"/>
      <c r="M20" s="174"/>
      <c r="N20" s="155"/>
      <c r="O20" s="151"/>
      <c r="P20" s="493"/>
      <c r="Q20" s="494"/>
    </row>
    <row r="21" spans="1:17" s="70" customFormat="1" ht="18.899999999999999" customHeight="1" x14ac:dyDescent="0.25">
      <c r="A21" s="490">
        <v>15</v>
      </c>
      <c r="B21" s="145" t="s">
        <v>336</v>
      </c>
      <c r="C21" s="166" t="s">
        <v>337</v>
      </c>
      <c r="D21" s="147" t="s">
        <v>233</v>
      </c>
      <c r="E21" s="148"/>
      <c r="F21" s="158"/>
      <c r="G21" s="158"/>
      <c r="H21" s="151"/>
      <c r="I21" s="151"/>
      <c r="J21" s="152"/>
      <c r="K21" s="153"/>
      <c r="L21" s="154"/>
      <c r="M21" s="174"/>
      <c r="N21" s="155"/>
      <c r="O21" s="151"/>
      <c r="P21" s="493"/>
      <c r="Q21" s="494"/>
    </row>
    <row r="22" spans="1:17" s="70" customFormat="1" ht="18.899999999999999" customHeight="1" x14ac:dyDescent="0.25">
      <c r="A22" s="490">
        <v>16</v>
      </c>
      <c r="B22" s="444" t="s">
        <v>338</v>
      </c>
      <c r="C22" s="444" t="s">
        <v>339</v>
      </c>
      <c r="D22" s="500" t="s">
        <v>340</v>
      </c>
      <c r="E22" s="148"/>
      <c r="F22" s="158"/>
      <c r="G22" s="158"/>
      <c r="H22" s="151"/>
      <c r="I22" s="151"/>
      <c r="J22" s="152"/>
      <c r="K22" s="153"/>
      <c r="L22" s="154"/>
      <c r="M22" s="174"/>
      <c r="N22" s="155"/>
      <c r="O22" s="151"/>
      <c r="P22" s="493"/>
      <c r="Q22" s="494"/>
    </row>
    <row r="23" spans="1:17" s="70" customFormat="1" ht="18.899999999999999" customHeight="1" x14ac:dyDescent="0.25">
      <c r="A23" s="490">
        <v>17</v>
      </c>
      <c r="B23" s="444" t="s">
        <v>50</v>
      </c>
      <c r="C23" s="444" t="s">
        <v>341</v>
      </c>
      <c r="D23" s="175" t="s">
        <v>236</v>
      </c>
      <c r="E23" s="148"/>
      <c r="F23" s="158"/>
      <c r="G23" s="158"/>
      <c r="H23" s="151"/>
      <c r="I23" s="151"/>
      <c r="J23" s="152"/>
      <c r="K23" s="153"/>
      <c r="L23" s="154"/>
      <c r="M23" s="174"/>
      <c r="N23" s="155"/>
      <c r="O23" s="151"/>
      <c r="P23" s="493"/>
      <c r="Q23" s="494"/>
    </row>
    <row r="24" spans="1:17" s="70" customFormat="1" ht="18.899999999999999" customHeight="1" x14ac:dyDescent="0.25">
      <c r="A24" s="490">
        <v>18</v>
      </c>
      <c r="B24" s="145" t="s">
        <v>342</v>
      </c>
      <c r="C24" s="145" t="s">
        <v>343</v>
      </c>
      <c r="D24" s="147" t="s">
        <v>344</v>
      </c>
      <c r="E24" s="148"/>
      <c r="F24" s="158"/>
      <c r="G24" s="158"/>
      <c r="H24" s="151"/>
      <c r="I24" s="151"/>
      <c r="J24" s="152"/>
      <c r="K24" s="153"/>
      <c r="L24" s="154"/>
      <c r="M24" s="174"/>
      <c r="N24" s="155"/>
      <c r="O24" s="151"/>
      <c r="P24" s="493"/>
      <c r="Q24" s="494"/>
    </row>
    <row r="25" spans="1:17" s="70" customFormat="1" ht="18.899999999999999" customHeight="1" x14ac:dyDescent="0.25">
      <c r="A25" s="490">
        <v>19</v>
      </c>
      <c r="B25" s="145" t="s">
        <v>345</v>
      </c>
      <c r="C25" s="145" t="s">
        <v>346</v>
      </c>
      <c r="D25" s="147" t="s">
        <v>84</v>
      </c>
      <c r="E25" s="148"/>
      <c r="F25" s="158"/>
      <c r="G25" s="158"/>
      <c r="H25" s="151"/>
      <c r="I25" s="151"/>
      <c r="J25" s="152"/>
      <c r="K25" s="153"/>
      <c r="L25" s="154"/>
      <c r="M25" s="174"/>
      <c r="N25" s="155"/>
      <c r="O25" s="151"/>
      <c r="P25" s="493"/>
      <c r="Q25" s="494"/>
    </row>
    <row r="26" spans="1:17" s="70" customFormat="1" ht="18.899999999999999" customHeight="1" x14ac:dyDescent="0.25">
      <c r="A26" s="490">
        <v>20</v>
      </c>
      <c r="B26" s="145" t="s">
        <v>347</v>
      </c>
      <c r="C26" s="145" t="s">
        <v>348</v>
      </c>
      <c r="D26" s="147" t="s">
        <v>349</v>
      </c>
      <c r="E26" s="148"/>
      <c r="F26" s="158"/>
      <c r="G26" s="158"/>
      <c r="H26" s="151"/>
      <c r="I26" s="151"/>
      <c r="J26" s="152"/>
      <c r="K26" s="153"/>
      <c r="L26" s="154"/>
      <c r="M26" s="174"/>
      <c r="N26" s="155"/>
      <c r="O26" s="151"/>
      <c r="P26" s="493"/>
      <c r="Q26" s="494"/>
    </row>
    <row r="27" spans="1:17" s="70" customFormat="1" ht="18.899999999999999" customHeight="1" x14ac:dyDescent="0.25">
      <c r="A27" s="490">
        <v>21</v>
      </c>
      <c r="B27" s="145" t="s">
        <v>350</v>
      </c>
      <c r="C27" s="145" t="s">
        <v>332</v>
      </c>
      <c r="D27" s="147" t="s">
        <v>351</v>
      </c>
      <c r="E27" s="148"/>
      <c r="F27" s="158"/>
      <c r="G27" s="158"/>
      <c r="H27" s="151"/>
      <c r="I27" s="151"/>
      <c r="J27" s="152"/>
      <c r="K27" s="153"/>
      <c r="L27" s="154"/>
      <c r="M27" s="174"/>
      <c r="N27" s="155"/>
      <c r="O27" s="151"/>
      <c r="P27" s="493"/>
      <c r="Q27" s="494"/>
    </row>
    <row r="28" spans="1:17" s="70" customFormat="1" ht="18.899999999999999" customHeight="1" x14ac:dyDescent="0.25">
      <c r="A28" s="490">
        <v>22</v>
      </c>
      <c r="B28" s="145" t="s">
        <v>352</v>
      </c>
      <c r="C28" s="440" t="s">
        <v>343</v>
      </c>
      <c r="D28" s="147" t="s">
        <v>244</v>
      </c>
      <c r="E28" s="177"/>
      <c r="F28" s="501"/>
      <c r="G28" s="165"/>
      <c r="H28" s="151"/>
      <c r="I28" s="151"/>
      <c r="J28" s="152"/>
      <c r="K28" s="153"/>
      <c r="L28" s="154"/>
      <c r="M28" s="174"/>
      <c r="N28" s="155"/>
      <c r="O28" s="151"/>
      <c r="P28" s="493"/>
      <c r="Q28" s="494"/>
    </row>
    <row r="29" spans="1:17" s="70" customFormat="1" ht="18.899999999999999" customHeight="1" x14ac:dyDescent="0.25">
      <c r="A29" s="490">
        <v>23</v>
      </c>
      <c r="B29" s="145" t="s">
        <v>353</v>
      </c>
      <c r="C29" s="440" t="s">
        <v>354</v>
      </c>
      <c r="D29" s="147" t="s">
        <v>355</v>
      </c>
      <c r="E29" s="180"/>
      <c r="F29" s="158"/>
      <c r="G29" s="158"/>
      <c r="H29" s="151"/>
      <c r="I29" s="151"/>
      <c r="J29" s="152"/>
      <c r="K29" s="153"/>
      <c r="L29" s="154"/>
      <c r="M29" s="174"/>
      <c r="N29" s="155"/>
      <c r="O29" s="151"/>
      <c r="P29" s="493"/>
      <c r="Q29" s="494"/>
    </row>
    <row r="30" spans="1:17" s="70" customFormat="1" ht="18.899999999999999" customHeight="1" x14ac:dyDescent="0.25">
      <c r="A30" s="490">
        <v>24</v>
      </c>
      <c r="B30" s="145" t="s">
        <v>356</v>
      </c>
      <c r="C30" s="145" t="s">
        <v>357</v>
      </c>
      <c r="D30" s="147" t="s">
        <v>358</v>
      </c>
      <c r="E30" s="148"/>
      <c r="F30" s="158"/>
      <c r="G30" s="158"/>
      <c r="H30" s="151"/>
      <c r="I30" s="151"/>
      <c r="J30" s="152"/>
      <c r="K30" s="153"/>
      <c r="L30" s="154"/>
      <c r="M30" s="174"/>
      <c r="N30" s="155"/>
      <c r="O30" s="151"/>
      <c r="P30" s="493"/>
      <c r="Q30" s="494"/>
    </row>
    <row r="31" spans="1:17" s="70" customFormat="1" ht="18.899999999999999" customHeight="1" x14ac:dyDescent="0.25">
      <c r="A31" s="490">
        <v>25</v>
      </c>
      <c r="B31" s="444" t="s">
        <v>359</v>
      </c>
      <c r="C31" s="145" t="s">
        <v>343</v>
      </c>
      <c r="D31" s="147" t="s">
        <v>360</v>
      </c>
      <c r="E31" s="148"/>
      <c r="F31" s="158"/>
      <c r="G31" s="158"/>
      <c r="H31" s="151"/>
      <c r="I31" s="151"/>
      <c r="J31" s="152"/>
      <c r="K31" s="153"/>
      <c r="L31" s="154"/>
      <c r="M31" s="174"/>
      <c r="N31" s="155"/>
      <c r="O31" s="151"/>
      <c r="P31" s="493"/>
      <c r="Q31" s="494"/>
    </row>
    <row r="32" spans="1:17" s="70" customFormat="1" ht="18.899999999999999" customHeight="1" x14ac:dyDescent="0.25">
      <c r="A32" s="490">
        <v>26</v>
      </c>
      <c r="B32" s="145" t="s">
        <v>361</v>
      </c>
      <c r="C32" s="145" t="s">
        <v>362</v>
      </c>
      <c r="D32" s="147" t="s">
        <v>363</v>
      </c>
      <c r="E32" s="181"/>
      <c r="F32" s="158"/>
      <c r="G32" s="158"/>
      <c r="H32" s="151"/>
      <c r="I32" s="151"/>
      <c r="J32" s="152"/>
      <c r="K32" s="153"/>
      <c r="L32" s="154"/>
      <c r="M32" s="174"/>
      <c r="N32" s="155"/>
      <c r="O32" s="151"/>
      <c r="P32" s="493"/>
      <c r="Q32" s="494"/>
    </row>
    <row r="33" spans="1:17" s="70" customFormat="1" ht="18.899999999999999" customHeight="1" x14ac:dyDescent="0.25">
      <c r="A33" s="490">
        <v>27</v>
      </c>
      <c r="B33" s="145" t="s">
        <v>364</v>
      </c>
      <c r="C33" s="145" t="s">
        <v>343</v>
      </c>
      <c r="D33" s="147" t="s">
        <v>92</v>
      </c>
      <c r="E33" s="148"/>
      <c r="F33" s="158"/>
      <c r="G33" s="158"/>
      <c r="H33" s="151"/>
      <c r="I33" s="151"/>
      <c r="J33" s="152"/>
      <c r="K33" s="153"/>
      <c r="L33" s="154"/>
      <c r="M33" s="174"/>
      <c r="N33" s="155"/>
      <c r="O33" s="151"/>
      <c r="P33" s="493"/>
      <c r="Q33" s="494"/>
    </row>
    <row r="34" spans="1:17" s="70" customFormat="1" ht="18.899999999999999" customHeight="1" x14ac:dyDescent="0.25">
      <c r="A34" s="490">
        <v>28</v>
      </c>
      <c r="B34" s="145" t="s">
        <v>365</v>
      </c>
      <c r="C34" s="145" t="s">
        <v>357</v>
      </c>
      <c r="D34" s="147" t="s">
        <v>260</v>
      </c>
      <c r="E34" s="148"/>
      <c r="F34" s="158"/>
      <c r="G34" s="158"/>
      <c r="H34" s="151"/>
      <c r="I34" s="151"/>
      <c r="J34" s="152"/>
      <c r="K34" s="153"/>
      <c r="L34" s="154"/>
      <c r="M34" s="174"/>
      <c r="N34" s="155"/>
      <c r="O34" s="151"/>
      <c r="P34" s="493"/>
      <c r="Q34" s="494"/>
    </row>
    <row r="35" spans="1:17" s="70" customFormat="1" ht="18.899999999999999" customHeight="1" x14ac:dyDescent="0.25">
      <c r="A35" s="490">
        <v>29</v>
      </c>
      <c r="B35" s="444" t="s">
        <v>198</v>
      </c>
      <c r="C35" s="145" t="s">
        <v>366</v>
      </c>
      <c r="D35" s="147" t="s">
        <v>98</v>
      </c>
      <c r="E35" s="148"/>
      <c r="F35" s="158"/>
      <c r="G35" s="158"/>
      <c r="H35" s="151"/>
      <c r="I35" s="151"/>
      <c r="J35" s="152"/>
      <c r="K35" s="153"/>
      <c r="L35" s="154"/>
      <c r="M35" s="174"/>
      <c r="N35" s="155"/>
      <c r="O35" s="151"/>
      <c r="P35" s="493"/>
      <c r="Q35" s="494"/>
    </row>
    <row r="36" spans="1:17" s="70" customFormat="1" ht="18.899999999999999" customHeight="1" x14ac:dyDescent="0.25">
      <c r="A36" s="490">
        <v>30</v>
      </c>
      <c r="B36" s="444" t="s">
        <v>279</v>
      </c>
      <c r="C36" s="145" t="s">
        <v>367</v>
      </c>
      <c r="D36" s="147" t="s">
        <v>368</v>
      </c>
      <c r="E36" s="148"/>
      <c r="F36" s="158"/>
      <c r="G36" s="158"/>
      <c r="H36" s="151"/>
      <c r="I36" s="151"/>
      <c r="J36" s="152"/>
      <c r="K36" s="153"/>
      <c r="L36" s="154"/>
      <c r="M36" s="174"/>
      <c r="N36" s="155"/>
      <c r="O36" s="151"/>
      <c r="P36" s="493"/>
      <c r="Q36" s="494"/>
    </row>
    <row r="37" spans="1:17" s="70" customFormat="1" ht="18.899999999999999" customHeight="1" x14ac:dyDescent="0.25">
      <c r="A37" s="490">
        <v>31</v>
      </c>
      <c r="B37" s="145" t="s">
        <v>369</v>
      </c>
      <c r="C37" s="145" t="s">
        <v>370</v>
      </c>
      <c r="D37" s="445" t="s">
        <v>371</v>
      </c>
      <c r="E37" s="148"/>
      <c r="F37" s="158"/>
      <c r="G37" s="158"/>
      <c r="H37" s="151"/>
      <c r="I37" s="151"/>
      <c r="J37" s="152"/>
      <c r="K37" s="153"/>
      <c r="L37" s="154"/>
      <c r="M37" s="174"/>
      <c r="N37" s="155"/>
      <c r="O37" s="151"/>
      <c r="P37" s="493"/>
      <c r="Q37" s="494"/>
    </row>
    <row r="38" spans="1:17" s="70" customFormat="1" ht="18.899999999999999" customHeight="1" x14ac:dyDescent="0.25">
      <c r="A38" s="490">
        <v>32</v>
      </c>
      <c r="B38" s="145" t="s">
        <v>372</v>
      </c>
      <c r="C38" s="145" t="s">
        <v>269</v>
      </c>
      <c r="D38" s="445" t="s">
        <v>373</v>
      </c>
      <c r="E38" s="148"/>
      <c r="F38" s="158"/>
      <c r="G38" s="158"/>
      <c r="H38" s="182"/>
      <c r="I38" s="183"/>
      <c r="J38" s="152"/>
      <c r="K38" s="153"/>
      <c r="L38" s="154"/>
      <c r="M38" s="174"/>
      <c r="N38" s="155"/>
      <c r="O38" s="158"/>
      <c r="P38" s="493"/>
      <c r="Q38" s="494"/>
    </row>
    <row r="39" spans="1:17" s="70" customFormat="1" ht="18.899999999999999" customHeight="1" x14ac:dyDescent="0.25">
      <c r="A39" s="490">
        <v>33</v>
      </c>
      <c r="B39" s="502"/>
      <c r="C39" s="502"/>
      <c r="D39" s="503"/>
      <c r="E39" s="504"/>
      <c r="F39" s="494"/>
      <c r="G39" s="494"/>
      <c r="H39" s="505"/>
      <c r="I39" s="506"/>
      <c r="J39" s="507"/>
      <c r="K39" s="508"/>
      <c r="L39" s="509"/>
      <c r="M39" s="510"/>
      <c r="N39" s="496"/>
      <c r="O39" s="494"/>
      <c r="P39" s="493"/>
      <c r="Q39" s="494"/>
    </row>
    <row r="40" spans="1:17" s="70" customFormat="1" ht="18.899999999999999" customHeight="1" x14ac:dyDescent="0.25">
      <c r="A40" s="490">
        <v>34</v>
      </c>
      <c r="B40" s="502"/>
      <c r="C40" s="502"/>
      <c r="D40" s="503"/>
      <c r="E40" s="504"/>
      <c r="F40" s="494"/>
      <c r="G40" s="494"/>
      <c r="H40" s="505"/>
      <c r="I40" s="506"/>
      <c r="J40" s="507" t="e">
        <f>IF(AND(Q40="",#REF!&gt;0,#REF!&lt;5),K40,)</f>
        <v>#REF!</v>
      </c>
      <c r="K40" s="508" t="str">
        <f>IF(D40="","ZZZ9",IF(AND(#REF!&gt;0,#REF!&lt;5),D40&amp;#REF!,D40&amp;"9"))</f>
        <v>ZZZ9</v>
      </c>
      <c r="L40" s="509">
        <f t="shared" ref="L40:L103" si="0">IF(Q40="",999,Q40)</f>
        <v>999</v>
      </c>
      <c r="M40" s="510">
        <f t="shared" ref="M40:M103" si="1">IF(P40=999,999,1)</f>
        <v>999</v>
      </c>
      <c r="N40" s="496"/>
      <c r="O40" s="494"/>
      <c r="P40" s="493">
        <f t="shared" ref="P40:P103" si="2">IF(N40="DA",1,IF(N40="WC",2,IF(N40="SE",3,IF(N40="Q",4,IF(N40="LL",5,999)))))</f>
        <v>999</v>
      </c>
      <c r="Q40" s="494"/>
    </row>
    <row r="41" spans="1:17" s="70" customFormat="1" ht="18.899999999999999" customHeight="1" x14ac:dyDescent="0.25">
      <c r="A41" s="490">
        <v>35</v>
      </c>
      <c r="B41" s="502"/>
      <c r="C41" s="502"/>
      <c r="D41" s="503"/>
      <c r="E41" s="504"/>
      <c r="F41" s="494"/>
      <c r="G41" s="494"/>
      <c r="H41" s="505"/>
      <c r="I41" s="506"/>
      <c r="J41" s="507" t="e">
        <f>IF(AND(Q41="",#REF!&gt;0,#REF!&lt;5),K41,)</f>
        <v>#REF!</v>
      </c>
      <c r="K41" s="508" t="str">
        <f>IF(D41="","ZZZ9",IF(AND(#REF!&gt;0,#REF!&lt;5),D41&amp;#REF!,D41&amp;"9"))</f>
        <v>ZZZ9</v>
      </c>
      <c r="L41" s="509">
        <f t="shared" si="0"/>
        <v>999</v>
      </c>
      <c r="M41" s="510">
        <f t="shared" si="1"/>
        <v>999</v>
      </c>
      <c r="N41" s="496"/>
      <c r="O41" s="494"/>
      <c r="P41" s="493">
        <f t="shared" si="2"/>
        <v>999</v>
      </c>
      <c r="Q41" s="494"/>
    </row>
    <row r="42" spans="1:17" s="70" customFormat="1" ht="18.899999999999999" customHeight="1" x14ac:dyDescent="0.25">
      <c r="A42" s="490">
        <v>36</v>
      </c>
      <c r="B42" s="502"/>
      <c r="C42" s="502"/>
      <c r="D42" s="503"/>
      <c r="E42" s="504"/>
      <c r="F42" s="494"/>
      <c r="G42" s="494"/>
      <c r="H42" s="505"/>
      <c r="I42" s="506"/>
      <c r="J42" s="507" t="e">
        <f>IF(AND(Q42="",#REF!&gt;0,#REF!&lt;5),K42,)</f>
        <v>#REF!</v>
      </c>
      <c r="K42" s="508" t="str">
        <f>IF(D42="","ZZZ9",IF(AND(#REF!&gt;0,#REF!&lt;5),D42&amp;#REF!,D42&amp;"9"))</f>
        <v>ZZZ9</v>
      </c>
      <c r="L42" s="509">
        <f t="shared" si="0"/>
        <v>999</v>
      </c>
      <c r="M42" s="510">
        <f t="shared" si="1"/>
        <v>999</v>
      </c>
      <c r="N42" s="496"/>
      <c r="O42" s="494"/>
      <c r="P42" s="493">
        <f t="shared" si="2"/>
        <v>999</v>
      </c>
      <c r="Q42" s="494"/>
    </row>
    <row r="43" spans="1:17" s="70" customFormat="1" ht="18.899999999999999" customHeight="1" x14ac:dyDescent="0.25">
      <c r="A43" s="490">
        <v>37</v>
      </c>
      <c r="B43" s="502"/>
      <c r="C43" s="502"/>
      <c r="D43" s="503"/>
      <c r="E43" s="504"/>
      <c r="F43" s="494"/>
      <c r="G43" s="494"/>
      <c r="H43" s="505"/>
      <c r="I43" s="506"/>
      <c r="J43" s="507" t="e">
        <f>IF(AND(Q43="",#REF!&gt;0,#REF!&lt;5),K43,)</f>
        <v>#REF!</v>
      </c>
      <c r="K43" s="508" t="str">
        <f>IF(D43="","ZZZ9",IF(AND(#REF!&gt;0,#REF!&lt;5),D43&amp;#REF!,D43&amp;"9"))</f>
        <v>ZZZ9</v>
      </c>
      <c r="L43" s="509">
        <f t="shared" si="0"/>
        <v>999</v>
      </c>
      <c r="M43" s="510">
        <f t="shared" si="1"/>
        <v>999</v>
      </c>
      <c r="N43" s="496"/>
      <c r="O43" s="494"/>
      <c r="P43" s="493">
        <f t="shared" si="2"/>
        <v>999</v>
      </c>
      <c r="Q43" s="494"/>
    </row>
    <row r="44" spans="1:17" s="70" customFormat="1" ht="18.899999999999999" customHeight="1" x14ac:dyDescent="0.25">
      <c r="A44" s="490">
        <v>38</v>
      </c>
      <c r="B44" s="502"/>
      <c r="C44" s="502"/>
      <c r="D44" s="503"/>
      <c r="E44" s="504"/>
      <c r="F44" s="494"/>
      <c r="G44" s="494"/>
      <c r="H44" s="505"/>
      <c r="I44" s="506"/>
      <c r="J44" s="507" t="e">
        <f>IF(AND(Q44="",#REF!&gt;0,#REF!&lt;5),K44,)</f>
        <v>#REF!</v>
      </c>
      <c r="K44" s="508" t="str">
        <f>IF(D44="","ZZZ9",IF(AND(#REF!&gt;0,#REF!&lt;5),D44&amp;#REF!,D44&amp;"9"))</f>
        <v>ZZZ9</v>
      </c>
      <c r="L44" s="509">
        <f t="shared" si="0"/>
        <v>999</v>
      </c>
      <c r="M44" s="510">
        <f t="shared" si="1"/>
        <v>999</v>
      </c>
      <c r="N44" s="496"/>
      <c r="O44" s="494"/>
      <c r="P44" s="493">
        <f t="shared" si="2"/>
        <v>999</v>
      </c>
      <c r="Q44" s="494"/>
    </row>
    <row r="45" spans="1:17" s="70" customFormat="1" ht="18.899999999999999" customHeight="1" x14ac:dyDescent="0.25">
      <c r="A45" s="490">
        <v>39</v>
      </c>
      <c r="B45" s="502"/>
      <c r="C45" s="502"/>
      <c r="D45" s="503"/>
      <c r="E45" s="504"/>
      <c r="F45" s="494"/>
      <c r="G45" s="494"/>
      <c r="H45" s="505"/>
      <c r="I45" s="506"/>
      <c r="J45" s="507" t="e">
        <f>IF(AND(Q45="",#REF!&gt;0,#REF!&lt;5),K45,)</f>
        <v>#REF!</v>
      </c>
      <c r="K45" s="508" t="str">
        <f>IF(D45="","ZZZ9",IF(AND(#REF!&gt;0,#REF!&lt;5),D45&amp;#REF!,D45&amp;"9"))</f>
        <v>ZZZ9</v>
      </c>
      <c r="L45" s="509">
        <f t="shared" si="0"/>
        <v>999</v>
      </c>
      <c r="M45" s="510">
        <f t="shared" si="1"/>
        <v>999</v>
      </c>
      <c r="N45" s="496"/>
      <c r="O45" s="494"/>
      <c r="P45" s="493">
        <f t="shared" si="2"/>
        <v>999</v>
      </c>
      <c r="Q45" s="494"/>
    </row>
    <row r="46" spans="1:17" s="70" customFormat="1" ht="18.899999999999999" customHeight="1" x14ac:dyDescent="0.25">
      <c r="A46" s="490">
        <v>40</v>
      </c>
      <c r="B46" s="502"/>
      <c r="C46" s="502"/>
      <c r="D46" s="503"/>
      <c r="E46" s="504"/>
      <c r="F46" s="494"/>
      <c r="G46" s="494"/>
      <c r="H46" s="505"/>
      <c r="I46" s="506"/>
      <c r="J46" s="507" t="e">
        <f>IF(AND(Q46="",#REF!&gt;0,#REF!&lt;5),K46,)</f>
        <v>#REF!</v>
      </c>
      <c r="K46" s="508" t="str">
        <f>IF(D46="","ZZZ9",IF(AND(#REF!&gt;0,#REF!&lt;5),D46&amp;#REF!,D46&amp;"9"))</f>
        <v>ZZZ9</v>
      </c>
      <c r="L46" s="509">
        <f t="shared" si="0"/>
        <v>999</v>
      </c>
      <c r="M46" s="510">
        <f t="shared" si="1"/>
        <v>999</v>
      </c>
      <c r="N46" s="496"/>
      <c r="O46" s="494"/>
      <c r="P46" s="493">
        <f t="shared" si="2"/>
        <v>999</v>
      </c>
      <c r="Q46" s="494"/>
    </row>
    <row r="47" spans="1:17" s="70" customFormat="1" ht="18.899999999999999" customHeight="1" x14ac:dyDescent="0.25">
      <c r="A47" s="490">
        <v>41</v>
      </c>
      <c r="B47" s="502"/>
      <c r="C47" s="502"/>
      <c r="D47" s="503"/>
      <c r="E47" s="504"/>
      <c r="F47" s="494"/>
      <c r="G47" s="494"/>
      <c r="H47" s="505"/>
      <c r="I47" s="506"/>
      <c r="J47" s="507" t="e">
        <f>IF(AND(Q47="",#REF!&gt;0,#REF!&lt;5),K47,)</f>
        <v>#REF!</v>
      </c>
      <c r="K47" s="508" t="str">
        <f>IF(D47="","ZZZ9",IF(AND(#REF!&gt;0,#REF!&lt;5),D47&amp;#REF!,D47&amp;"9"))</f>
        <v>ZZZ9</v>
      </c>
      <c r="L47" s="509">
        <f t="shared" si="0"/>
        <v>999</v>
      </c>
      <c r="M47" s="510">
        <f t="shared" si="1"/>
        <v>999</v>
      </c>
      <c r="N47" s="496"/>
      <c r="O47" s="494"/>
      <c r="P47" s="493">
        <f t="shared" si="2"/>
        <v>999</v>
      </c>
      <c r="Q47" s="494"/>
    </row>
    <row r="48" spans="1:17" s="70" customFormat="1" ht="18.899999999999999" customHeight="1" x14ac:dyDescent="0.25">
      <c r="A48" s="490">
        <v>42</v>
      </c>
      <c r="B48" s="502"/>
      <c r="C48" s="502"/>
      <c r="D48" s="503"/>
      <c r="E48" s="504"/>
      <c r="F48" s="494"/>
      <c r="G48" s="494"/>
      <c r="H48" s="505"/>
      <c r="I48" s="506"/>
      <c r="J48" s="507" t="e">
        <f>IF(AND(Q48="",#REF!&gt;0,#REF!&lt;5),K48,)</f>
        <v>#REF!</v>
      </c>
      <c r="K48" s="508" t="str">
        <f>IF(D48="","ZZZ9",IF(AND(#REF!&gt;0,#REF!&lt;5),D48&amp;#REF!,D48&amp;"9"))</f>
        <v>ZZZ9</v>
      </c>
      <c r="L48" s="509">
        <f t="shared" si="0"/>
        <v>999</v>
      </c>
      <c r="M48" s="510">
        <f t="shared" si="1"/>
        <v>999</v>
      </c>
      <c r="N48" s="496"/>
      <c r="O48" s="494"/>
      <c r="P48" s="493">
        <f t="shared" si="2"/>
        <v>999</v>
      </c>
      <c r="Q48" s="494"/>
    </row>
    <row r="49" spans="1:17" s="70" customFormat="1" ht="18.899999999999999" customHeight="1" x14ac:dyDescent="0.25">
      <c r="A49" s="490">
        <v>43</v>
      </c>
      <c r="B49" s="502"/>
      <c r="C49" s="502"/>
      <c r="D49" s="503"/>
      <c r="E49" s="504"/>
      <c r="F49" s="494"/>
      <c r="G49" s="494"/>
      <c r="H49" s="505"/>
      <c r="I49" s="506"/>
      <c r="J49" s="507" t="e">
        <f>IF(AND(Q49="",#REF!&gt;0,#REF!&lt;5),K49,)</f>
        <v>#REF!</v>
      </c>
      <c r="K49" s="508" t="str">
        <f>IF(D49="","ZZZ9",IF(AND(#REF!&gt;0,#REF!&lt;5),D49&amp;#REF!,D49&amp;"9"))</f>
        <v>ZZZ9</v>
      </c>
      <c r="L49" s="509">
        <f t="shared" si="0"/>
        <v>999</v>
      </c>
      <c r="M49" s="510">
        <f t="shared" si="1"/>
        <v>999</v>
      </c>
      <c r="N49" s="496"/>
      <c r="O49" s="494"/>
      <c r="P49" s="493">
        <f t="shared" si="2"/>
        <v>999</v>
      </c>
      <c r="Q49" s="494"/>
    </row>
    <row r="50" spans="1:17" s="70" customFormat="1" ht="18.899999999999999" customHeight="1" x14ac:dyDescent="0.25">
      <c r="A50" s="490">
        <v>44</v>
      </c>
      <c r="B50" s="502"/>
      <c r="C50" s="502"/>
      <c r="D50" s="503"/>
      <c r="E50" s="504"/>
      <c r="F50" s="494"/>
      <c r="G50" s="494"/>
      <c r="H50" s="505"/>
      <c r="I50" s="506"/>
      <c r="J50" s="507" t="e">
        <f>IF(AND(Q50="",#REF!&gt;0,#REF!&lt;5),K50,)</f>
        <v>#REF!</v>
      </c>
      <c r="K50" s="508" t="str">
        <f>IF(D50="","ZZZ9",IF(AND(#REF!&gt;0,#REF!&lt;5),D50&amp;#REF!,D50&amp;"9"))</f>
        <v>ZZZ9</v>
      </c>
      <c r="L50" s="509">
        <f t="shared" si="0"/>
        <v>999</v>
      </c>
      <c r="M50" s="510">
        <f t="shared" si="1"/>
        <v>999</v>
      </c>
      <c r="N50" s="496"/>
      <c r="O50" s="494"/>
      <c r="P50" s="493">
        <f t="shared" si="2"/>
        <v>999</v>
      </c>
      <c r="Q50" s="494"/>
    </row>
    <row r="51" spans="1:17" s="70" customFormat="1" ht="18.899999999999999" customHeight="1" x14ac:dyDescent="0.25">
      <c r="A51" s="490">
        <v>45</v>
      </c>
      <c r="B51" s="502"/>
      <c r="C51" s="502"/>
      <c r="D51" s="503"/>
      <c r="E51" s="504"/>
      <c r="F51" s="494"/>
      <c r="G51" s="494"/>
      <c r="H51" s="505"/>
      <c r="I51" s="506"/>
      <c r="J51" s="507" t="e">
        <f>IF(AND(Q51="",#REF!&gt;0,#REF!&lt;5),K51,)</f>
        <v>#REF!</v>
      </c>
      <c r="K51" s="508" t="str">
        <f>IF(D51="","ZZZ9",IF(AND(#REF!&gt;0,#REF!&lt;5),D51&amp;#REF!,D51&amp;"9"))</f>
        <v>ZZZ9</v>
      </c>
      <c r="L51" s="509">
        <f t="shared" si="0"/>
        <v>999</v>
      </c>
      <c r="M51" s="510">
        <f t="shared" si="1"/>
        <v>999</v>
      </c>
      <c r="N51" s="496"/>
      <c r="O51" s="494"/>
      <c r="P51" s="493">
        <f t="shared" si="2"/>
        <v>999</v>
      </c>
      <c r="Q51" s="494"/>
    </row>
    <row r="52" spans="1:17" s="70" customFormat="1" ht="18.899999999999999" customHeight="1" x14ac:dyDescent="0.25">
      <c r="A52" s="490">
        <v>46</v>
      </c>
      <c r="B52" s="502"/>
      <c r="C52" s="502"/>
      <c r="D52" s="503"/>
      <c r="E52" s="504"/>
      <c r="F52" s="494"/>
      <c r="G52" s="494"/>
      <c r="H52" s="505"/>
      <c r="I52" s="506"/>
      <c r="J52" s="507" t="e">
        <f>IF(AND(Q52="",#REF!&gt;0,#REF!&lt;5),K52,)</f>
        <v>#REF!</v>
      </c>
      <c r="K52" s="508" t="str">
        <f>IF(D52="","ZZZ9",IF(AND(#REF!&gt;0,#REF!&lt;5),D52&amp;#REF!,D52&amp;"9"))</f>
        <v>ZZZ9</v>
      </c>
      <c r="L52" s="509">
        <f t="shared" si="0"/>
        <v>999</v>
      </c>
      <c r="M52" s="510">
        <f t="shared" si="1"/>
        <v>999</v>
      </c>
      <c r="N52" s="496"/>
      <c r="O52" s="494"/>
      <c r="P52" s="493">
        <f t="shared" si="2"/>
        <v>999</v>
      </c>
      <c r="Q52" s="494"/>
    </row>
    <row r="53" spans="1:17" s="70" customFormat="1" ht="18.899999999999999" customHeight="1" x14ac:dyDescent="0.25">
      <c r="A53" s="490">
        <v>47</v>
      </c>
      <c r="B53" s="502"/>
      <c r="C53" s="502"/>
      <c r="D53" s="503"/>
      <c r="E53" s="504"/>
      <c r="F53" s="494"/>
      <c r="G53" s="494"/>
      <c r="H53" s="505"/>
      <c r="I53" s="506"/>
      <c r="J53" s="507" t="e">
        <f>IF(AND(Q53="",#REF!&gt;0,#REF!&lt;5),K53,)</f>
        <v>#REF!</v>
      </c>
      <c r="K53" s="508" t="str">
        <f>IF(D53="","ZZZ9",IF(AND(#REF!&gt;0,#REF!&lt;5),D53&amp;#REF!,D53&amp;"9"))</f>
        <v>ZZZ9</v>
      </c>
      <c r="L53" s="509">
        <f t="shared" si="0"/>
        <v>999</v>
      </c>
      <c r="M53" s="510">
        <f t="shared" si="1"/>
        <v>999</v>
      </c>
      <c r="N53" s="496"/>
      <c r="O53" s="494"/>
      <c r="P53" s="493">
        <f t="shared" si="2"/>
        <v>999</v>
      </c>
      <c r="Q53" s="494"/>
    </row>
    <row r="54" spans="1:17" s="70" customFormat="1" ht="18.899999999999999" customHeight="1" x14ac:dyDescent="0.25">
      <c r="A54" s="490">
        <v>48</v>
      </c>
      <c r="B54" s="502"/>
      <c r="C54" s="502"/>
      <c r="D54" s="503"/>
      <c r="E54" s="504"/>
      <c r="F54" s="494"/>
      <c r="G54" s="494"/>
      <c r="H54" s="505"/>
      <c r="I54" s="506"/>
      <c r="J54" s="507" t="e">
        <f>IF(AND(Q54="",#REF!&gt;0,#REF!&lt;5),K54,)</f>
        <v>#REF!</v>
      </c>
      <c r="K54" s="508" t="str">
        <f>IF(D54="","ZZZ9",IF(AND(#REF!&gt;0,#REF!&lt;5),D54&amp;#REF!,D54&amp;"9"))</f>
        <v>ZZZ9</v>
      </c>
      <c r="L54" s="509">
        <f t="shared" si="0"/>
        <v>999</v>
      </c>
      <c r="M54" s="510">
        <f t="shared" si="1"/>
        <v>999</v>
      </c>
      <c r="N54" s="496"/>
      <c r="O54" s="494"/>
      <c r="P54" s="493">
        <f t="shared" si="2"/>
        <v>999</v>
      </c>
      <c r="Q54" s="494"/>
    </row>
    <row r="55" spans="1:17" s="70" customFormat="1" ht="18.899999999999999" customHeight="1" x14ac:dyDescent="0.25">
      <c r="A55" s="490">
        <v>49</v>
      </c>
      <c r="B55" s="502"/>
      <c r="C55" s="502"/>
      <c r="D55" s="503"/>
      <c r="E55" s="504"/>
      <c r="F55" s="494"/>
      <c r="G55" s="494"/>
      <c r="H55" s="505"/>
      <c r="I55" s="506"/>
      <c r="J55" s="507" t="e">
        <f>IF(AND(Q55="",#REF!&gt;0,#REF!&lt;5),K55,)</f>
        <v>#REF!</v>
      </c>
      <c r="K55" s="508" t="str">
        <f>IF(D55="","ZZZ9",IF(AND(#REF!&gt;0,#REF!&lt;5),D55&amp;#REF!,D55&amp;"9"))</f>
        <v>ZZZ9</v>
      </c>
      <c r="L55" s="509">
        <f t="shared" si="0"/>
        <v>999</v>
      </c>
      <c r="M55" s="510">
        <f t="shared" si="1"/>
        <v>999</v>
      </c>
      <c r="N55" s="496"/>
      <c r="O55" s="494"/>
      <c r="P55" s="493">
        <f t="shared" si="2"/>
        <v>999</v>
      </c>
      <c r="Q55" s="494"/>
    </row>
    <row r="56" spans="1:17" s="70" customFormat="1" ht="18.899999999999999" customHeight="1" x14ac:dyDescent="0.25">
      <c r="A56" s="490">
        <v>50</v>
      </c>
      <c r="B56" s="502"/>
      <c r="C56" s="502"/>
      <c r="D56" s="503"/>
      <c r="E56" s="504"/>
      <c r="F56" s="494"/>
      <c r="G56" s="494"/>
      <c r="H56" s="505"/>
      <c r="I56" s="506"/>
      <c r="J56" s="507" t="e">
        <f>IF(AND(Q56="",#REF!&gt;0,#REF!&lt;5),K56,)</f>
        <v>#REF!</v>
      </c>
      <c r="K56" s="508" t="str">
        <f>IF(D56="","ZZZ9",IF(AND(#REF!&gt;0,#REF!&lt;5),D56&amp;#REF!,D56&amp;"9"))</f>
        <v>ZZZ9</v>
      </c>
      <c r="L56" s="509">
        <f t="shared" si="0"/>
        <v>999</v>
      </c>
      <c r="M56" s="510">
        <f t="shared" si="1"/>
        <v>999</v>
      </c>
      <c r="N56" s="496"/>
      <c r="O56" s="494"/>
      <c r="P56" s="493">
        <f t="shared" si="2"/>
        <v>999</v>
      </c>
      <c r="Q56" s="494"/>
    </row>
    <row r="57" spans="1:17" s="70" customFormat="1" ht="18.899999999999999" customHeight="1" x14ac:dyDescent="0.25">
      <c r="A57" s="490">
        <v>51</v>
      </c>
      <c r="B57" s="502"/>
      <c r="C57" s="502"/>
      <c r="D57" s="503"/>
      <c r="E57" s="504"/>
      <c r="F57" s="494"/>
      <c r="G57" s="494"/>
      <c r="H57" s="505"/>
      <c r="I57" s="506"/>
      <c r="J57" s="507" t="e">
        <f>IF(AND(Q57="",#REF!&gt;0,#REF!&lt;5),K57,)</f>
        <v>#REF!</v>
      </c>
      <c r="K57" s="508" t="str">
        <f>IF(D57="","ZZZ9",IF(AND(#REF!&gt;0,#REF!&lt;5),D57&amp;#REF!,D57&amp;"9"))</f>
        <v>ZZZ9</v>
      </c>
      <c r="L57" s="509">
        <f t="shared" si="0"/>
        <v>999</v>
      </c>
      <c r="M57" s="510">
        <f t="shared" si="1"/>
        <v>999</v>
      </c>
      <c r="N57" s="496"/>
      <c r="O57" s="494"/>
      <c r="P57" s="493">
        <f t="shared" si="2"/>
        <v>999</v>
      </c>
      <c r="Q57" s="494"/>
    </row>
    <row r="58" spans="1:17" s="70" customFormat="1" ht="18.899999999999999" customHeight="1" x14ac:dyDescent="0.25">
      <c r="A58" s="490">
        <v>52</v>
      </c>
      <c r="B58" s="502"/>
      <c r="C58" s="502"/>
      <c r="D58" s="503"/>
      <c r="E58" s="504"/>
      <c r="F58" s="494"/>
      <c r="G58" s="494"/>
      <c r="H58" s="505"/>
      <c r="I58" s="506"/>
      <c r="J58" s="507" t="e">
        <f>IF(AND(Q58="",#REF!&gt;0,#REF!&lt;5),K58,)</f>
        <v>#REF!</v>
      </c>
      <c r="K58" s="508" t="str">
        <f>IF(D58="","ZZZ9",IF(AND(#REF!&gt;0,#REF!&lt;5),D58&amp;#REF!,D58&amp;"9"))</f>
        <v>ZZZ9</v>
      </c>
      <c r="L58" s="509">
        <f t="shared" si="0"/>
        <v>999</v>
      </c>
      <c r="M58" s="510">
        <f t="shared" si="1"/>
        <v>999</v>
      </c>
      <c r="N58" s="496"/>
      <c r="O58" s="494"/>
      <c r="P58" s="493">
        <f t="shared" si="2"/>
        <v>999</v>
      </c>
      <c r="Q58" s="494"/>
    </row>
    <row r="59" spans="1:17" s="70" customFormat="1" ht="18.899999999999999" customHeight="1" x14ac:dyDescent="0.25">
      <c r="A59" s="490">
        <v>53</v>
      </c>
      <c r="B59" s="502"/>
      <c r="C59" s="502"/>
      <c r="D59" s="503"/>
      <c r="E59" s="504"/>
      <c r="F59" s="494"/>
      <c r="G59" s="494"/>
      <c r="H59" s="505"/>
      <c r="I59" s="506"/>
      <c r="J59" s="507" t="e">
        <f>IF(AND(Q59="",#REF!&gt;0,#REF!&lt;5),K59,)</f>
        <v>#REF!</v>
      </c>
      <c r="K59" s="508" t="str">
        <f>IF(D59="","ZZZ9",IF(AND(#REF!&gt;0,#REF!&lt;5),D59&amp;#REF!,D59&amp;"9"))</f>
        <v>ZZZ9</v>
      </c>
      <c r="L59" s="509">
        <f t="shared" si="0"/>
        <v>999</v>
      </c>
      <c r="M59" s="510">
        <f t="shared" si="1"/>
        <v>999</v>
      </c>
      <c r="N59" s="496"/>
      <c r="O59" s="494"/>
      <c r="P59" s="493">
        <f t="shared" si="2"/>
        <v>999</v>
      </c>
      <c r="Q59" s="494"/>
    </row>
    <row r="60" spans="1:17" s="70" customFormat="1" ht="18.899999999999999" customHeight="1" x14ac:dyDescent="0.25">
      <c r="A60" s="490">
        <v>54</v>
      </c>
      <c r="B60" s="502"/>
      <c r="C60" s="502"/>
      <c r="D60" s="503"/>
      <c r="E60" s="504"/>
      <c r="F60" s="494"/>
      <c r="G60" s="494"/>
      <c r="H60" s="505"/>
      <c r="I60" s="506"/>
      <c r="J60" s="507" t="e">
        <f>IF(AND(Q60="",#REF!&gt;0,#REF!&lt;5),K60,)</f>
        <v>#REF!</v>
      </c>
      <c r="K60" s="508" t="str">
        <f>IF(D60="","ZZZ9",IF(AND(#REF!&gt;0,#REF!&lt;5),D60&amp;#REF!,D60&amp;"9"))</f>
        <v>ZZZ9</v>
      </c>
      <c r="L60" s="509">
        <f t="shared" si="0"/>
        <v>999</v>
      </c>
      <c r="M60" s="510">
        <f t="shared" si="1"/>
        <v>999</v>
      </c>
      <c r="N60" s="496"/>
      <c r="O60" s="494"/>
      <c r="P60" s="493">
        <f t="shared" si="2"/>
        <v>999</v>
      </c>
      <c r="Q60" s="494"/>
    </row>
    <row r="61" spans="1:17" s="70" customFormat="1" ht="18.899999999999999" customHeight="1" x14ac:dyDescent="0.25">
      <c r="A61" s="490">
        <v>55</v>
      </c>
      <c r="B61" s="502"/>
      <c r="C61" s="502"/>
      <c r="D61" s="503"/>
      <c r="E61" s="504"/>
      <c r="F61" s="494"/>
      <c r="G61" s="494"/>
      <c r="H61" s="505"/>
      <c r="I61" s="506"/>
      <c r="J61" s="507" t="e">
        <f>IF(AND(Q61="",#REF!&gt;0,#REF!&lt;5),K61,)</f>
        <v>#REF!</v>
      </c>
      <c r="K61" s="508" t="str">
        <f>IF(D61="","ZZZ9",IF(AND(#REF!&gt;0,#REF!&lt;5),D61&amp;#REF!,D61&amp;"9"))</f>
        <v>ZZZ9</v>
      </c>
      <c r="L61" s="509">
        <f t="shared" si="0"/>
        <v>999</v>
      </c>
      <c r="M61" s="510">
        <f t="shared" si="1"/>
        <v>999</v>
      </c>
      <c r="N61" s="496"/>
      <c r="O61" s="494"/>
      <c r="P61" s="493">
        <f t="shared" si="2"/>
        <v>999</v>
      </c>
      <c r="Q61" s="494"/>
    </row>
    <row r="62" spans="1:17" s="70" customFormat="1" ht="18.899999999999999" customHeight="1" x14ac:dyDescent="0.25">
      <c r="A62" s="490">
        <v>56</v>
      </c>
      <c r="B62" s="502"/>
      <c r="C62" s="502"/>
      <c r="D62" s="503"/>
      <c r="E62" s="504"/>
      <c r="F62" s="494"/>
      <c r="G62" s="494"/>
      <c r="H62" s="505"/>
      <c r="I62" s="506"/>
      <c r="J62" s="507" t="e">
        <f>IF(AND(Q62="",#REF!&gt;0,#REF!&lt;5),K62,)</f>
        <v>#REF!</v>
      </c>
      <c r="K62" s="508" t="str">
        <f>IF(D62="","ZZZ9",IF(AND(#REF!&gt;0,#REF!&lt;5),D62&amp;#REF!,D62&amp;"9"))</f>
        <v>ZZZ9</v>
      </c>
      <c r="L62" s="509">
        <f t="shared" si="0"/>
        <v>999</v>
      </c>
      <c r="M62" s="510">
        <f t="shared" si="1"/>
        <v>999</v>
      </c>
      <c r="N62" s="496"/>
      <c r="O62" s="494"/>
      <c r="P62" s="493">
        <f t="shared" si="2"/>
        <v>999</v>
      </c>
      <c r="Q62" s="494"/>
    </row>
    <row r="63" spans="1:17" s="70" customFormat="1" ht="18.899999999999999" customHeight="1" x14ac:dyDescent="0.25">
      <c r="A63" s="490">
        <v>57</v>
      </c>
      <c r="B63" s="502"/>
      <c r="C63" s="502"/>
      <c r="D63" s="503"/>
      <c r="E63" s="504"/>
      <c r="F63" s="494"/>
      <c r="G63" s="494"/>
      <c r="H63" s="505"/>
      <c r="I63" s="506"/>
      <c r="J63" s="507" t="e">
        <f>IF(AND(Q63="",#REF!&gt;0,#REF!&lt;5),K63,)</f>
        <v>#REF!</v>
      </c>
      <c r="K63" s="508" t="str">
        <f>IF(D63="","ZZZ9",IF(AND(#REF!&gt;0,#REF!&lt;5),D63&amp;#REF!,D63&amp;"9"))</f>
        <v>ZZZ9</v>
      </c>
      <c r="L63" s="509">
        <f t="shared" si="0"/>
        <v>999</v>
      </c>
      <c r="M63" s="510">
        <f t="shared" si="1"/>
        <v>999</v>
      </c>
      <c r="N63" s="496"/>
      <c r="O63" s="494"/>
      <c r="P63" s="493">
        <f t="shared" si="2"/>
        <v>999</v>
      </c>
      <c r="Q63" s="494"/>
    </row>
    <row r="64" spans="1:17" s="70" customFormat="1" ht="18.899999999999999" customHeight="1" x14ac:dyDescent="0.25">
      <c r="A64" s="490">
        <v>58</v>
      </c>
      <c r="B64" s="502"/>
      <c r="C64" s="502"/>
      <c r="D64" s="503"/>
      <c r="E64" s="504"/>
      <c r="F64" s="494"/>
      <c r="G64" s="494"/>
      <c r="H64" s="505"/>
      <c r="I64" s="506"/>
      <c r="J64" s="507" t="e">
        <f>IF(AND(Q64="",#REF!&gt;0,#REF!&lt;5),K64,)</f>
        <v>#REF!</v>
      </c>
      <c r="K64" s="508" t="str">
        <f>IF(D64="","ZZZ9",IF(AND(#REF!&gt;0,#REF!&lt;5),D64&amp;#REF!,D64&amp;"9"))</f>
        <v>ZZZ9</v>
      </c>
      <c r="L64" s="509">
        <f t="shared" si="0"/>
        <v>999</v>
      </c>
      <c r="M64" s="510">
        <f t="shared" si="1"/>
        <v>999</v>
      </c>
      <c r="N64" s="496"/>
      <c r="O64" s="494"/>
      <c r="P64" s="493">
        <f t="shared" si="2"/>
        <v>999</v>
      </c>
      <c r="Q64" s="494"/>
    </row>
    <row r="65" spans="1:17" s="70" customFormat="1" ht="18.899999999999999" customHeight="1" x14ac:dyDescent="0.25">
      <c r="A65" s="490">
        <v>59</v>
      </c>
      <c r="B65" s="502"/>
      <c r="C65" s="502"/>
      <c r="D65" s="503"/>
      <c r="E65" s="504"/>
      <c r="F65" s="494"/>
      <c r="G65" s="494"/>
      <c r="H65" s="505"/>
      <c r="I65" s="506"/>
      <c r="J65" s="507" t="e">
        <f>IF(AND(Q65="",#REF!&gt;0,#REF!&lt;5),K65,)</f>
        <v>#REF!</v>
      </c>
      <c r="K65" s="508" t="str">
        <f>IF(D65="","ZZZ9",IF(AND(#REF!&gt;0,#REF!&lt;5),D65&amp;#REF!,D65&amp;"9"))</f>
        <v>ZZZ9</v>
      </c>
      <c r="L65" s="509">
        <f t="shared" si="0"/>
        <v>999</v>
      </c>
      <c r="M65" s="510">
        <f t="shared" si="1"/>
        <v>999</v>
      </c>
      <c r="N65" s="496"/>
      <c r="O65" s="494"/>
      <c r="P65" s="493">
        <f t="shared" si="2"/>
        <v>999</v>
      </c>
      <c r="Q65" s="494"/>
    </row>
    <row r="66" spans="1:17" s="70" customFormat="1" ht="18.899999999999999" customHeight="1" x14ac:dyDescent="0.25">
      <c r="A66" s="490">
        <v>60</v>
      </c>
      <c r="B66" s="502"/>
      <c r="C66" s="502"/>
      <c r="D66" s="503"/>
      <c r="E66" s="504"/>
      <c r="F66" s="494"/>
      <c r="G66" s="494"/>
      <c r="H66" s="505"/>
      <c r="I66" s="506"/>
      <c r="J66" s="507" t="e">
        <f>IF(AND(Q66="",#REF!&gt;0,#REF!&lt;5),K66,)</f>
        <v>#REF!</v>
      </c>
      <c r="K66" s="508" t="str">
        <f>IF(D66="","ZZZ9",IF(AND(#REF!&gt;0,#REF!&lt;5),D66&amp;#REF!,D66&amp;"9"))</f>
        <v>ZZZ9</v>
      </c>
      <c r="L66" s="509">
        <f t="shared" si="0"/>
        <v>999</v>
      </c>
      <c r="M66" s="510">
        <f t="shared" si="1"/>
        <v>999</v>
      </c>
      <c r="N66" s="496"/>
      <c r="O66" s="494"/>
      <c r="P66" s="493">
        <f t="shared" si="2"/>
        <v>999</v>
      </c>
      <c r="Q66" s="494"/>
    </row>
    <row r="67" spans="1:17" s="70" customFormat="1" ht="18.899999999999999" customHeight="1" x14ac:dyDescent="0.25">
      <c r="A67" s="490">
        <v>61</v>
      </c>
      <c r="B67" s="502"/>
      <c r="C67" s="502"/>
      <c r="D67" s="503"/>
      <c r="E67" s="504"/>
      <c r="F67" s="494"/>
      <c r="G67" s="494"/>
      <c r="H67" s="505"/>
      <c r="I67" s="506"/>
      <c r="J67" s="507" t="e">
        <f>IF(AND(Q67="",#REF!&gt;0,#REF!&lt;5),K67,)</f>
        <v>#REF!</v>
      </c>
      <c r="K67" s="508" t="str">
        <f>IF(D67="","ZZZ9",IF(AND(#REF!&gt;0,#REF!&lt;5),D67&amp;#REF!,D67&amp;"9"))</f>
        <v>ZZZ9</v>
      </c>
      <c r="L67" s="509">
        <f t="shared" si="0"/>
        <v>999</v>
      </c>
      <c r="M67" s="510">
        <f t="shared" si="1"/>
        <v>999</v>
      </c>
      <c r="N67" s="496"/>
      <c r="O67" s="494"/>
      <c r="P67" s="493">
        <f t="shared" si="2"/>
        <v>999</v>
      </c>
      <c r="Q67" s="494"/>
    </row>
    <row r="68" spans="1:17" s="70" customFormat="1" ht="18.899999999999999" customHeight="1" x14ac:dyDescent="0.25">
      <c r="A68" s="490">
        <v>62</v>
      </c>
      <c r="B68" s="502"/>
      <c r="C68" s="502"/>
      <c r="D68" s="503"/>
      <c r="E68" s="504"/>
      <c r="F68" s="494"/>
      <c r="G68" s="494"/>
      <c r="H68" s="505"/>
      <c r="I68" s="506"/>
      <c r="J68" s="507" t="e">
        <f>IF(AND(Q68="",#REF!&gt;0,#REF!&lt;5),K68,)</f>
        <v>#REF!</v>
      </c>
      <c r="K68" s="508" t="str">
        <f>IF(D68="","ZZZ9",IF(AND(#REF!&gt;0,#REF!&lt;5),D68&amp;#REF!,D68&amp;"9"))</f>
        <v>ZZZ9</v>
      </c>
      <c r="L68" s="509">
        <f t="shared" si="0"/>
        <v>999</v>
      </c>
      <c r="M68" s="510">
        <f t="shared" si="1"/>
        <v>999</v>
      </c>
      <c r="N68" s="496"/>
      <c r="O68" s="494"/>
      <c r="P68" s="493">
        <f t="shared" si="2"/>
        <v>999</v>
      </c>
      <c r="Q68" s="494"/>
    </row>
    <row r="69" spans="1:17" s="70" customFormat="1" ht="18.899999999999999" customHeight="1" x14ac:dyDescent="0.25">
      <c r="A69" s="490">
        <v>63</v>
      </c>
      <c r="B69" s="502"/>
      <c r="C69" s="502"/>
      <c r="D69" s="503"/>
      <c r="E69" s="504"/>
      <c r="F69" s="494"/>
      <c r="G69" s="494"/>
      <c r="H69" s="505"/>
      <c r="I69" s="506"/>
      <c r="J69" s="507" t="e">
        <f>IF(AND(Q69="",#REF!&gt;0,#REF!&lt;5),K69,)</f>
        <v>#REF!</v>
      </c>
      <c r="K69" s="508" t="str">
        <f>IF(D69="","ZZZ9",IF(AND(#REF!&gt;0,#REF!&lt;5),D69&amp;#REF!,D69&amp;"9"))</f>
        <v>ZZZ9</v>
      </c>
      <c r="L69" s="509">
        <f t="shared" si="0"/>
        <v>999</v>
      </c>
      <c r="M69" s="510">
        <f t="shared" si="1"/>
        <v>999</v>
      </c>
      <c r="N69" s="496"/>
      <c r="O69" s="494"/>
      <c r="P69" s="493">
        <f t="shared" si="2"/>
        <v>999</v>
      </c>
      <c r="Q69" s="494"/>
    </row>
    <row r="70" spans="1:17" s="70" customFormat="1" ht="18.899999999999999" customHeight="1" x14ac:dyDescent="0.25">
      <c r="A70" s="490">
        <v>64</v>
      </c>
      <c r="B70" s="502"/>
      <c r="C70" s="502"/>
      <c r="D70" s="503"/>
      <c r="E70" s="504"/>
      <c r="F70" s="494"/>
      <c r="G70" s="494"/>
      <c r="H70" s="505"/>
      <c r="I70" s="506"/>
      <c r="J70" s="507" t="e">
        <f>IF(AND(Q70="",#REF!&gt;0,#REF!&lt;5),K70,)</f>
        <v>#REF!</v>
      </c>
      <c r="K70" s="508" t="str">
        <f>IF(D70="","ZZZ9",IF(AND(#REF!&gt;0,#REF!&lt;5),D70&amp;#REF!,D70&amp;"9"))</f>
        <v>ZZZ9</v>
      </c>
      <c r="L70" s="509">
        <f t="shared" si="0"/>
        <v>999</v>
      </c>
      <c r="M70" s="510">
        <f t="shared" si="1"/>
        <v>999</v>
      </c>
      <c r="N70" s="496"/>
      <c r="O70" s="494"/>
      <c r="P70" s="493">
        <f t="shared" si="2"/>
        <v>999</v>
      </c>
      <c r="Q70" s="494"/>
    </row>
    <row r="71" spans="1:17" s="70" customFormat="1" ht="18.899999999999999" customHeight="1" x14ac:dyDescent="0.25">
      <c r="A71" s="490">
        <v>65</v>
      </c>
      <c r="B71" s="502"/>
      <c r="C71" s="502"/>
      <c r="D71" s="503"/>
      <c r="E71" s="504"/>
      <c r="F71" s="494"/>
      <c r="G71" s="494"/>
      <c r="H71" s="505"/>
      <c r="I71" s="506"/>
      <c r="J71" s="507" t="e">
        <f>IF(AND(Q71="",#REF!&gt;0,#REF!&lt;5),K71,)</f>
        <v>#REF!</v>
      </c>
      <c r="K71" s="508" t="str">
        <f>IF(D71="","ZZZ9",IF(AND(#REF!&gt;0,#REF!&lt;5),D71&amp;#REF!,D71&amp;"9"))</f>
        <v>ZZZ9</v>
      </c>
      <c r="L71" s="509">
        <f t="shared" si="0"/>
        <v>999</v>
      </c>
      <c r="M71" s="510">
        <f t="shared" si="1"/>
        <v>999</v>
      </c>
      <c r="N71" s="496"/>
      <c r="O71" s="494"/>
      <c r="P71" s="493">
        <f t="shared" si="2"/>
        <v>999</v>
      </c>
      <c r="Q71" s="494"/>
    </row>
    <row r="72" spans="1:17" s="70" customFormat="1" ht="18.899999999999999" customHeight="1" x14ac:dyDescent="0.25">
      <c r="A72" s="490">
        <v>66</v>
      </c>
      <c r="B72" s="502"/>
      <c r="C72" s="502"/>
      <c r="D72" s="503"/>
      <c r="E72" s="504"/>
      <c r="F72" s="494"/>
      <c r="G72" s="494"/>
      <c r="H72" s="505"/>
      <c r="I72" s="506"/>
      <c r="J72" s="507" t="e">
        <f>IF(AND(Q72="",#REF!&gt;0,#REF!&lt;5),K72,)</f>
        <v>#REF!</v>
      </c>
      <c r="K72" s="508" t="str">
        <f>IF(D72="","ZZZ9",IF(AND(#REF!&gt;0,#REF!&lt;5),D72&amp;#REF!,D72&amp;"9"))</f>
        <v>ZZZ9</v>
      </c>
      <c r="L72" s="509">
        <f t="shared" si="0"/>
        <v>999</v>
      </c>
      <c r="M72" s="510">
        <f t="shared" si="1"/>
        <v>999</v>
      </c>
      <c r="N72" s="496"/>
      <c r="O72" s="494"/>
      <c r="P72" s="493">
        <f t="shared" si="2"/>
        <v>999</v>
      </c>
      <c r="Q72" s="494"/>
    </row>
    <row r="73" spans="1:17" s="70" customFormat="1" ht="18.899999999999999" customHeight="1" x14ac:dyDescent="0.25">
      <c r="A73" s="490">
        <v>67</v>
      </c>
      <c r="B73" s="502"/>
      <c r="C73" s="502"/>
      <c r="D73" s="503"/>
      <c r="E73" s="504"/>
      <c r="F73" s="494"/>
      <c r="G73" s="494"/>
      <c r="H73" s="505"/>
      <c r="I73" s="506"/>
      <c r="J73" s="507" t="e">
        <f>IF(AND(Q73="",#REF!&gt;0,#REF!&lt;5),K73,)</f>
        <v>#REF!</v>
      </c>
      <c r="K73" s="508" t="str">
        <f>IF(D73="","ZZZ9",IF(AND(#REF!&gt;0,#REF!&lt;5),D73&amp;#REF!,D73&amp;"9"))</f>
        <v>ZZZ9</v>
      </c>
      <c r="L73" s="509">
        <f t="shared" si="0"/>
        <v>999</v>
      </c>
      <c r="M73" s="510">
        <f t="shared" si="1"/>
        <v>999</v>
      </c>
      <c r="N73" s="496"/>
      <c r="O73" s="494"/>
      <c r="P73" s="493">
        <f t="shared" si="2"/>
        <v>999</v>
      </c>
      <c r="Q73" s="494"/>
    </row>
    <row r="74" spans="1:17" s="70" customFormat="1" ht="18.899999999999999" customHeight="1" x14ac:dyDescent="0.25">
      <c r="A74" s="490">
        <v>68</v>
      </c>
      <c r="B74" s="502"/>
      <c r="C74" s="502"/>
      <c r="D74" s="503"/>
      <c r="E74" s="504"/>
      <c r="F74" s="494"/>
      <c r="G74" s="494"/>
      <c r="H74" s="505"/>
      <c r="I74" s="506"/>
      <c r="J74" s="507" t="e">
        <f>IF(AND(Q74="",#REF!&gt;0,#REF!&lt;5),K74,)</f>
        <v>#REF!</v>
      </c>
      <c r="K74" s="508" t="str">
        <f>IF(D74="","ZZZ9",IF(AND(#REF!&gt;0,#REF!&lt;5),D74&amp;#REF!,D74&amp;"9"))</f>
        <v>ZZZ9</v>
      </c>
      <c r="L74" s="509">
        <f t="shared" si="0"/>
        <v>999</v>
      </c>
      <c r="M74" s="510">
        <f t="shared" si="1"/>
        <v>999</v>
      </c>
      <c r="N74" s="496"/>
      <c r="O74" s="494"/>
      <c r="P74" s="493">
        <f t="shared" si="2"/>
        <v>999</v>
      </c>
      <c r="Q74" s="494"/>
    </row>
    <row r="75" spans="1:17" s="70" customFormat="1" ht="18.899999999999999" customHeight="1" x14ac:dyDescent="0.25">
      <c r="A75" s="490">
        <v>69</v>
      </c>
      <c r="B75" s="502"/>
      <c r="C75" s="502"/>
      <c r="D75" s="503"/>
      <c r="E75" s="504"/>
      <c r="F75" s="494"/>
      <c r="G75" s="494"/>
      <c r="H75" s="505"/>
      <c r="I75" s="506"/>
      <c r="J75" s="507" t="e">
        <f>IF(AND(Q75="",#REF!&gt;0,#REF!&lt;5),K75,)</f>
        <v>#REF!</v>
      </c>
      <c r="K75" s="508" t="str">
        <f>IF(D75="","ZZZ9",IF(AND(#REF!&gt;0,#REF!&lt;5),D75&amp;#REF!,D75&amp;"9"))</f>
        <v>ZZZ9</v>
      </c>
      <c r="L75" s="509">
        <f t="shared" si="0"/>
        <v>999</v>
      </c>
      <c r="M75" s="510">
        <f t="shared" si="1"/>
        <v>999</v>
      </c>
      <c r="N75" s="496"/>
      <c r="O75" s="494"/>
      <c r="P75" s="493">
        <f t="shared" si="2"/>
        <v>999</v>
      </c>
      <c r="Q75" s="494"/>
    </row>
    <row r="76" spans="1:17" s="70" customFormat="1" ht="18.899999999999999" customHeight="1" x14ac:dyDescent="0.25">
      <c r="A76" s="490">
        <v>70</v>
      </c>
      <c r="B76" s="502"/>
      <c r="C76" s="502"/>
      <c r="D76" s="503"/>
      <c r="E76" s="504"/>
      <c r="F76" s="494"/>
      <c r="G76" s="494"/>
      <c r="H76" s="505"/>
      <c r="I76" s="506"/>
      <c r="J76" s="507" t="e">
        <f>IF(AND(Q76="",#REF!&gt;0,#REF!&lt;5),K76,)</f>
        <v>#REF!</v>
      </c>
      <c r="K76" s="508" t="str">
        <f>IF(D76="","ZZZ9",IF(AND(#REF!&gt;0,#REF!&lt;5),D76&amp;#REF!,D76&amp;"9"))</f>
        <v>ZZZ9</v>
      </c>
      <c r="L76" s="509">
        <f t="shared" si="0"/>
        <v>999</v>
      </c>
      <c r="M76" s="510">
        <f t="shared" si="1"/>
        <v>999</v>
      </c>
      <c r="N76" s="496"/>
      <c r="O76" s="494"/>
      <c r="P76" s="493">
        <f t="shared" si="2"/>
        <v>999</v>
      </c>
      <c r="Q76" s="494"/>
    </row>
    <row r="77" spans="1:17" s="70" customFormat="1" ht="18.899999999999999" customHeight="1" x14ac:dyDescent="0.25">
      <c r="A77" s="490">
        <v>71</v>
      </c>
      <c r="B77" s="502"/>
      <c r="C77" s="502"/>
      <c r="D77" s="503"/>
      <c r="E77" s="504"/>
      <c r="F77" s="494"/>
      <c r="G77" s="494"/>
      <c r="H77" s="505"/>
      <c r="I77" s="506"/>
      <c r="J77" s="507" t="e">
        <f>IF(AND(Q77="",#REF!&gt;0,#REF!&lt;5),K77,)</f>
        <v>#REF!</v>
      </c>
      <c r="K77" s="508" t="str">
        <f>IF(D77="","ZZZ9",IF(AND(#REF!&gt;0,#REF!&lt;5),D77&amp;#REF!,D77&amp;"9"))</f>
        <v>ZZZ9</v>
      </c>
      <c r="L77" s="509">
        <f t="shared" si="0"/>
        <v>999</v>
      </c>
      <c r="M77" s="510">
        <f t="shared" si="1"/>
        <v>999</v>
      </c>
      <c r="N77" s="496"/>
      <c r="O77" s="494"/>
      <c r="P77" s="493">
        <f t="shared" si="2"/>
        <v>999</v>
      </c>
      <c r="Q77" s="494"/>
    </row>
    <row r="78" spans="1:17" s="70" customFormat="1" ht="18.899999999999999" customHeight="1" x14ac:dyDescent="0.25">
      <c r="A78" s="490">
        <v>72</v>
      </c>
      <c r="B78" s="502"/>
      <c r="C78" s="502"/>
      <c r="D78" s="503"/>
      <c r="E78" s="504"/>
      <c r="F78" s="494"/>
      <c r="G78" s="494"/>
      <c r="H78" s="505"/>
      <c r="I78" s="506"/>
      <c r="J78" s="507" t="e">
        <f>IF(AND(Q78="",#REF!&gt;0,#REF!&lt;5),K78,)</f>
        <v>#REF!</v>
      </c>
      <c r="K78" s="508" t="str">
        <f>IF(D78="","ZZZ9",IF(AND(#REF!&gt;0,#REF!&lt;5),D78&amp;#REF!,D78&amp;"9"))</f>
        <v>ZZZ9</v>
      </c>
      <c r="L78" s="509">
        <f t="shared" si="0"/>
        <v>999</v>
      </c>
      <c r="M78" s="510">
        <f t="shared" si="1"/>
        <v>999</v>
      </c>
      <c r="N78" s="496"/>
      <c r="O78" s="494"/>
      <c r="P78" s="493">
        <f t="shared" si="2"/>
        <v>999</v>
      </c>
      <c r="Q78" s="494"/>
    </row>
    <row r="79" spans="1:17" s="70" customFormat="1" ht="18.899999999999999" customHeight="1" x14ac:dyDescent="0.25">
      <c r="A79" s="490">
        <v>73</v>
      </c>
      <c r="B79" s="502"/>
      <c r="C79" s="502"/>
      <c r="D79" s="503"/>
      <c r="E79" s="504"/>
      <c r="F79" s="494"/>
      <c r="G79" s="494"/>
      <c r="H79" s="505"/>
      <c r="I79" s="506"/>
      <c r="J79" s="507" t="e">
        <f>IF(AND(Q79="",#REF!&gt;0,#REF!&lt;5),K79,)</f>
        <v>#REF!</v>
      </c>
      <c r="K79" s="508" t="str">
        <f>IF(D79="","ZZZ9",IF(AND(#REF!&gt;0,#REF!&lt;5),D79&amp;#REF!,D79&amp;"9"))</f>
        <v>ZZZ9</v>
      </c>
      <c r="L79" s="509">
        <f t="shared" si="0"/>
        <v>999</v>
      </c>
      <c r="M79" s="510">
        <f t="shared" si="1"/>
        <v>999</v>
      </c>
      <c r="N79" s="496"/>
      <c r="O79" s="494"/>
      <c r="P79" s="493">
        <f t="shared" si="2"/>
        <v>999</v>
      </c>
      <c r="Q79" s="494"/>
    </row>
    <row r="80" spans="1:17" s="70" customFormat="1" ht="18.899999999999999" customHeight="1" x14ac:dyDescent="0.25">
      <c r="A80" s="490">
        <v>74</v>
      </c>
      <c r="B80" s="502"/>
      <c r="C80" s="502"/>
      <c r="D80" s="503"/>
      <c r="E80" s="504"/>
      <c r="F80" s="494"/>
      <c r="G80" s="494"/>
      <c r="H80" s="505"/>
      <c r="I80" s="506"/>
      <c r="J80" s="507" t="e">
        <f>IF(AND(Q80="",#REF!&gt;0,#REF!&lt;5),K80,)</f>
        <v>#REF!</v>
      </c>
      <c r="K80" s="508" t="str">
        <f>IF(D80="","ZZZ9",IF(AND(#REF!&gt;0,#REF!&lt;5),D80&amp;#REF!,D80&amp;"9"))</f>
        <v>ZZZ9</v>
      </c>
      <c r="L80" s="509">
        <f t="shared" si="0"/>
        <v>999</v>
      </c>
      <c r="M80" s="510">
        <f t="shared" si="1"/>
        <v>999</v>
      </c>
      <c r="N80" s="496"/>
      <c r="O80" s="494"/>
      <c r="P80" s="493">
        <f t="shared" si="2"/>
        <v>999</v>
      </c>
      <c r="Q80" s="494"/>
    </row>
    <row r="81" spans="1:17" s="70" customFormat="1" ht="18.899999999999999" customHeight="1" x14ac:dyDescent="0.25">
      <c r="A81" s="490">
        <v>75</v>
      </c>
      <c r="B81" s="502"/>
      <c r="C81" s="502"/>
      <c r="D81" s="503"/>
      <c r="E81" s="504"/>
      <c r="F81" s="494"/>
      <c r="G81" s="494"/>
      <c r="H81" s="505"/>
      <c r="I81" s="506"/>
      <c r="J81" s="507" t="e">
        <f>IF(AND(Q81="",#REF!&gt;0,#REF!&lt;5),K81,)</f>
        <v>#REF!</v>
      </c>
      <c r="K81" s="508" t="str">
        <f>IF(D81="","ZZZ9",IF(AND(#REF!&gt;0,#REF!&lt;5),D81&amp;#REF!,D81&amp;"9"))</f>
        <v>ZZZ9</v>
      </c>
      <c r="L81" s="509">
        <f t="shared" si="0"/>
        <v>999</v>
      </c>
      <c r="M81" s="510">
        <f t="shared" si="1"/>
        <v>999</v>
      </c>
      <c r="N81" s="496"/>
      <c r="O81" s="494"/>
      <c r="P81" s="493">
        <f t="shared" si="2"/>
        <v>999</v>
      </c>
      <c r="Q81" s="494"/>
    </row>
    <row r="82" spans="1:17" s="70" customFormat="1" ht="18.899999999999999" customHeight="1" x14ac:dyDescent="0.25">
      <c r="A82" s="490">
        <v>76</v>
      </c>
      <c r="B82" s="502"/>
      <c r="C82" s="502"/>
      <c r="D82" s="503"/>
      <c r="E82" s="504"/>
      <c r="F82" s="494"/>
      <c r="G82" s="494"/>
      <c r="H82" s="505"/>
      <c r="I82" s="506"/>
      <c r="J82" s="507" t="e">
        <f>IF(AND(Q82="",#REF!&gt;0,#REF!&lt;5),K82,)</f>
        <v>#REF!</v>
      </c>
      <c r="K82" s="508" t="str">
        <f>IF(D82="","ZZZ9",IF(AND(#REF!&gt;0,#REF!&lt;5),D82&amp;#REF!,D82&amp;"9"))</f>
        <v>ZZZ9</v>
      </c>
      <c r="L82" s="509">
        <f t="shared" si="0"/>
        <v>999</v>
      </c>
      <c r="M82" s="510">
        <f t="shared" si="1"/>
        <v>999</v>
      </c>
      <c r="N82" s="496"/>
      <c r="O82" s="494"/>
      <c r="P82" s="493">
        <f t="shared" si="2"/>
        <v>999</v>
      </c>
      <c r="Q82" s="494"/>
    </row>
    <row r="83" spans="1:17" s="70" customFormat="1" ht="18.899999999999999" customHeight="1" x14ac:dyDescent="0.25">
      <c r="A83" s="490">
        <v>77</v>
      </c>
      <c r="B83" s="502"/>
      <c r="C83" s="502"/>
      <c r="D83" s="503"/>
      <c r="E83" s="504"/>
      <c r="F83" s="494"/>
      <c r="G83" s="494"/>
      <c r="H83" s="505"/>
      <c r="I83" s="506"/>
      <c r="J83" s="507" t="e">
        <f>IF(AND(Q83="",#REF!&gt;0,#REF!&lt;5),K83,)</f>
        <v>#REF!</v>
      </c>
      <c r="K83" s="508" t="str">
        <f>IF(D83="","ZZZ9",IF(AND(#REF!&gt;0,#REF!&lt;5),D83&amp;#REF!,D83&amp;"9"))</f>
        <v>ZZZ9</v>
      </c>
      <c r="L83" s="509">
        <f t="shared" si="0"/>
        <v>999</v>
      </c>
      <c r="M83" s="510">
        <f t="shared" si="1"/>
        <v>999</v>
      </c>
      <c r="N83" s="496"/>
      <c r="O83" s="494"/>
      <c r="P83" s="493">
        <f t="shared" si="2"/>
        <v>999</v>
      </c>
      <c r="Q83" s="494"/>
    </row>
    <row r="84" spans="1:17" s="70" customFormat="1" ht="18.899999999999999" customHeight="1" x14ac:dyDescent="0.25">
      <c r="A84" s="490">
        <v>78</v>
      </c>
      <c r="B84" s="502"/>
      <c r="C84" s="502"/>
      <c r="D84" s="503"/>
      <c r="E84" s="504"/>
      <c r="F84" s="494"/>
      <c r="G84" s="494"/>
      <c r="H84" s="505"/>
      <c r="I84" s="506"/>
      <c r="J84" s="507" t="e">
        <f>IF(AND(Q84="",#REF!&gt;0,#REF!&lt;5),K84,)</f>
        <v>#REF!</v>
      </c>
      <c r="K84" s="508" t="str">
        <f>IF(D84="","ZZZ9",IF(AND(#REF!&gt;0,#REF!&lt;5),D84&amp;#REF!,D84&amp;"9"))</f>
        <v>ZZZ9</v>
      </c>
      <c r="L84" s="509">
        <f t="shared" si="0"/>
        <v>999</v>
      </c>
      <c r="M84" s="510">
        <f t="shared" si="1"/>
        <v>999</v>
      </c>
      <c r="N84" s="496"/>
      <c r="O84" s="494"/>
      <c r="P84" s="493">
        <f t="shared" si="2"/>
        <v>999</v>
      </c>
      <c r="Q84" s="494"/>
    </row>
    <row r="85" spans="1:17" s="70" customFormat="1" ht="18.899999999999999" customHeight="1" x14ac:dyDescent="0.25">
      <c r="A85" s="490">
        <v>79</v>
      </c>
      <c r="B85" s="502"/>
      <c r="C85" s="502"/>
      <c r="D85" s="503"/>
      <c r="E85" s="504"/>
      <c r="F85" s="494"/>
      <c r="G85" s="494"/>
      <c r="H85" s="505"/>
      <c r="I85" s="506"/>
      <c r="J85" s="507" t="e">
        <f>IF(AND(Q85="",#REF!&gt;0,#REF!&lt;5),K85,)</f>
        <v>#REF!</v>
      </c>
      <c r="K85" s="508" t="str">
        <f>IF(D85="","ZZZ9",IF(AND(#REF!&gt;0,#REF!&lt;5),D85&amp;#REF!,D85&amp;"9"))</f>
        <v>ZZZ9</v>
      </c>
      <c r="L85" s="509">
        <f t="shared" si="0"/>
        <v>999</v>
      </c>
      <c r="M85" s="510">
        <f t="shared" si="1"/>
        <v>999</v>
      </c>
      <c r="N85" s="496"/>
      <c r="O85" s="494"/>
      <c r="P85" s="493">
        <f t="shared" si="2"/>
        <v>999</v>
      </c>
      <c r="Q85" s="494"/>
    </row>
    <row r="86" spans="1:17" s="70" customFormat="1" ht="18.899999999999999" customHeight="1" x14ac:dyDescent="0.25">
      <c r="A86" s="490">
        <v>80</v>
      </c>
      <c r="B86" s="502"/>
      <c r="C86" s="502"/>
      <c r="D86" s="503"/>
      <c r="E86" s="504"/>
      <c r="F86" s="494"/>
      <c r="G86" s="494"/>
      <c r="H86" s="505"/>
      <c r="I86" s="506"/>
      <c r="J86" s="507" t="e">
        <f>IF(AND(Q86="",#REF!&gt;0,#REF!&lt;5),K86,)</f>
        <v>#REF!</v>
      </c>
      <c r="K86" s="508" t="str">
        <f>IF(D86="","ZZZ9",IF(AND(#REF!&gt;0,#REF!&lt;5),D86&amp;#REF!,D86&amp;"9"))</f>
        <v>ZZZ9</v>
      </c>
      <c r="L86" s="509">
        <f t="shared" si="0"/>
        <v>999</v>
      </c>
      <c r="M86" s="510">
        <f t="shared" si="1"/>
        <v>999</v>
      </c>
      <c r="N86" s="496"/>
      <c r="O86" s="494"/>
      <c r="P86" s="493">
        <f t="shared" si="2"/>
        <v>999</v>
      </c>
      <c r="Q86" s="494"/>
    </row>
    <row r="87" spans="1:17" s="70" customFormat="1" ht="18.899999999999999" customHeight="1" x14ac:dyDescent="0.25">
      <c r="A87" s="490">
        <v>81</v>
      </c>
      <c r="B87" s="502"/>
      <c r="C87" s="502"/>
      <c r="D87" s="503"/>
      <c r="E87" s="504"/>
      <c r="F87" s="494"/>
      <c r="G87" s="494"/>
      <c r="H87" s="505"/>
      <c r="I87" s="506"/>
      <c r="J87" s="507" t="e">
        <f>IF(AND(Q87="",#REF!&gt;0,#REF!&lt;5),K87,)</f>
        <v>#REF!</v>
      </c>
      <c r="K87" s="508" t="str">
        <f>IF(D87="","ZZZ9",IF(AND(#REF!&gt;0,#REF!&lt;5),D87&amp;#REF!,D87&amp;"9"))</f>
        <v>ZZZ9</v>
      </c>
      <c r="L87" s="509">
        <f t="shared" si="0"/>
        <v>999</v>
      </c>
      <c r="M87" s="510">
        <f t="shared" si="1"/>
        <v>999</v>
      </c>
      <c r="N87" s="496"/>
      <c r="O87" s="494"/>
      <c r="P87" s="493">
        <f t="shared" si="2"/>
        <v>999</v>
      </c>
      <c r="Q87" s="494"/>
    </row>
    <row r="88" spans="1:17" s="70" customFormat="1" ht="18.899999999999999" customHeight="1" x14ac:dyDescent="0.25">
      <c r="A88" s="490">
        <v>82</v>
      </c>
      <c r="B88" s="502"/>
      <c r="C88" s="502"/>
      <c r="D88" s="503"/>
      <c r="E88" s="504"/>
      <c r="F88" s="494"/>
      <c r="G88" s="494"/>
      <c r="H88" s="505"/>
      <c r="I88" s="506"/>
      <c r="J88" s="507" t="e">
        <f>IF(AND(Q88="",#REF!&gt;0,#REF!&lt;5),K88,)</f>
        <v>#REF!</v>
      </c>
      <c r="K88" s="508" t="str">
        <f>IF(D88="","ZZZ9",IF(AND(#REF!&gt;0,#REF!&lt;5),D88&amp;#REF!,D88&amp;"9"))</f>
        <v>ZZZ9</v>
      </c>
      <c r="L88" s="509">
        <f t="shared" si="0"/>
        <v>999</v>
      </c>
      <c r="M88" s="510">
        <f t="shared" si="1"/>
        <v>999</v>
      </c>
      <c r="N88" s="496"/>
      <c r="O88" s="494"/>
      <c r="P88" s="493">
        <f t="shared" si="2"/>
        <v>999</v>
      </c>
      <c r="Q88" s="494"/>
    </row>
    <row r="89" spans="1:17" s="70" customFormat="1" ht="18.899999999999999" customHeight="1" x14ac:dyDescent="0.25">
      <c r="A89" s="490">
        <v>83</v>
      </c>
      <c r="B89" s="502"/>
      <c r="C89" s="502"/>
      <c r="D89" s="503"/>
      <c r="E89" s="504"/>
      <c r="F89" s="494"/>
      <c r="G89" s="494"/>
      <c r="H89" s="505"/>
      <c r="I89" s="506"/>
      <c r="J89" s="507" t="e">
        <f>IF(AND(Q89="",#REF!&gt;0,#REF!&lt;5),K89,)</f>
        <v>#REF!</v>
      </c>
      <c r="K89" s="508" t="str">
        <f>IF(D89="","ZZZ9",IF(AND(#REF!&gt;0,#REF!&lt;5),D89&amp;#REF!,D89&amp;"9"))</f>
        <v>ZZZ9</v>
      </c>
      <c r="L89" s="509">
        <f t="shared" si="0"/>
        <v>999</v>
      </c>
      <c r="M89" s="510">
        <f t="shared" si="1"/>
        <v>999</v>
      </c>
      <c r="N89" s="496"/>
      <c r="O89" s="494"/>
      <c r="P89" s="493">
        <f t="shared" si="2"/>
        <v>999</v>
      </c>
      <c r="Q89" s="494"/>
    </row>
    <row r="90" spans="1:17" s="70" customFormat="1" ht="18.899999999999999" customHeight="1" x14ac:dyDescent="0.25">
      <c r="A90" s="490">
        <v>84</v>
      </c>
      <c r="B90" s="502"/>
      <c r="C90" s="502"/>
      <c r="D90" s="503"/>
      <c r="E90" s="504"/>
      <c r="F90" s="494"/>
      <c r="G90" s="494"/>
      <c r="H90" s="505"/>
      <c r="I90" s="506"/>
      <c r="J90" s="507" t="e">
        <f>IF(AND(Q90="",#REF!&gt;0,#REF!&lt;5),K90,)</f>
        <v>#REF!</v>
      </c>
      <c r="K90" s="508" t="str">
        <f>IF(D90="","ZZZ9",IF(AND(#REF!&gt;0,#REF!&lt;5),D90&amp;#REF!,D90&amp;"9"))</f>
        <v>ZZZ9</v>
      </c>
      <c r="L90" s="509">
        <f t="shared" si="0"/>
        <v>999</v>
      </c>
      <c r="M90" s="510">
        <f t="shared" si="1"/>
        <v>999</v>
      </c>
      <c r="N90" s="496"/>
      <c r="O90" s="494"/>
      <c r="P90" s="493">
        <f t="shared" si="2"/>
        <v>999</v>
      </c>
      <c r="Q90" s="494"/>
    </row>
    <row r="91" spans="1:17" s="70" customFormat="1" ht="18.899999999999999" customHeight="1" x14ac:dyDescent="0.25">
      <c r="A91" s="490">
        <v>85</v>
      </c>
      <c r="B91" s="502"/>
      <c r="C91" s="502"/>
      <c r="D91" s="503"/>
      <c r="E91" s="504"/>
      <c r="F91" s="494"/>
      <c r="G91" s="494"/>
      <c r="H91" s="505"/>
      <c r="I91" s="506"/>
      <c r="J91" s="507" t="e">
        <f>IF(AND(Q91="",#REF!&gt;0,#REF!&lt;5),K91,)</f>
        <v>#REF!</v>
      </c>
      <c r="K91" s="508" t="str">
        <f>IF(D91="","ZZZ9",IF(AND(#REF!&gt;0,#REF!&lt;5),D91&amp;#REF!,D91&amp;"9"))</f>
        <v>ZZZ9</v>
      </c>
      <c r="L91" s="509">
        <f t="shared" si="0"/>
        <v>999</v>
      </c>
      <c r="M91" s="510">
        <f t="shared" si="1"/>
        <v>999</v>
      </c>
      <c r="N91" s="496"/>
      <c r="O91" s="494"/>
      <c r="P91" s="493">
        <f t="shared" si="2"/>
        <v>999</v>
      </c>
      <c r="Q91" s="494"/>
    </row>
    <row r="92" spans="1:17" s="70" customFormat="1" ht="18.899999999999999" customHeight="1" x14ac:dyDescent="0.25">
      <c r="A92" s="490">
        <v>86</v>
      </c>
      <c r="B92" s="502"/>
      <c r="C92" s="502"/>
      <c r="D92" s="503"/>
      <c r="E92" s="504"/>
      <c r="F92" s="494"/>
      <c r="G92" s="494"/>
      <c r="H92" s="505"/>
      <c r="I92" s="506"/>
      <c r="J92" s="507" t="e">
        <f>IF(AND(Q92="",#REF!&gt;0,#REF!&lt;5),K92,)</f>
        <v>#REF!</v>
      </c>
      <c r="K92" s="508" t="str">
        <f>IF(D92="","ZZZ9",IF(AND(#REF!&gt;0,#REF!&lt;5),D92&amp;#REF!,D92&amp;"9"))</f>
        <v>ZZZ9</v>
      </c>
      <c r="L92" s="509">
        <f t="shared" si="0"/>
        <v>999</v>
      </c>
      <c r="M92" s="510">
        <f t="shared" si="1"/>
        <v>999</v>
      </c>
      <c r="N92" s="496"/>
      <c r="O92" s="494"/>
      <c r="P92" s="493">
        <f t="shared" si="2"/>
        <v>999</v>
      </c>
      <c r="Q92" s="494"/>
    </row>
    <row r="93" spans="1:17" s="70" customFormat="1" ht="18.899999999999999" customHeight="1" x14ac:dyDescent="0.25">
      <c r="A93" s="490">
        <v>87</v>
      </c>
      <c r="B93" s="502"/>
      <c r="C93" s="502"/>
      <c r="D93" s="503"/>
      <c r="E93" s="504"/>
      <c r="F93" s="494"/>
      <c r="G93" s="494"/>
      <c r="H93" s="505"/>
      <c r="I93" s="506"/>
      <c r="J93" s="507" t="e">
        <f>IF(AND(Q93="",#REF!&gt;0,#REF!&lt;5),K93,)</f>
        <v>#REF!</v>
      </c>
      <c r="K93" s="508" t="str">
        <f>IF(D93="","ZZZ9",IF(AND(#REF!&gt;0,#REF!&lt;5),D93&amp;#REF!,D93&amp;"9"))</f>
        <v>ZZZ9</v>
      </c>
      <c r="L93" s="509">
        <f t="shared" si="0"/>
        <v>999</v>
      </c>
      <c r="M93" s="510">
        <f t="shared" si="1"/>
        <v>999</v>
      </c>
      <c r="N93" s="496"/>
      <c r="O93" s="494"/>
      <c r="P93" s="493">
        <f t="shared" si="2"/>
        <v>999</v>
      </c>
      <c r="Q93" s="494"/>
    </row>
    <row r="94" spans="1:17" s="70" customFormat="1" ht="18.899999999999999" customHeight="1" x14ac:dyDescent="0.25">
      <c r="A94" s="490">
        <v>88</v>
      </c>
      <c r="B94" s="502"/>
      <c r="C94" s="502"/>
      <c r="D94" s="503"/>
      <c r="E94" s="504"/>
      <c r="F94" s="494"/>
      <c r="G94" s="494"/>
      <c r="H94" s="505"/>
      <c r="I94" s="506"/>
      <c r="J94" s="507" t="e">
        <f>IF(AND(Q94="",#REF!&gt;0,#REF!&lt;5),K94,)</f>
        <v>#REF!</v>
      </c>
      <c r="K94" s="508" t="str">
        <f>IF(D94="","ZZZ9",IF(AND(#REF!&gt;0,#REF!&lt;5),D94&amp;#REF!,D94&amp;"9"))</f>
        <v>ZZZ9</v>
      </c>
      <c r="L94" s="509">
        <f t="shared" si="0"/>
        <v>999</v>
      </c>
      <c r="M94" s="510">
        <f t="shared" si="1"/>
        <v>999</v>
      </c>
      <c r="N94" s="496"/>
      <c r="O94" s="494"/>
      <c r="P94" s="493">
        <f t="shared" si="2"/>
        <v>999</v>
      </c>
      <c r="Q94" s="494"/>
    </row>
    <row r="95" spans="1:17" s="70" customFormat="1" ht="18.899999999999999" customHeight="1" x14ac:dyDescent="0.25">
      <c r="A95" s="490">
        <v>89</v>
      </c>
      <c r="B95" s="502"/>
      <c r="C95" s="502"/>
      <c r="D95" s="503"/>
      <c r="E95" s="504"/>
      <c r="F95" s="494"/>
      <c r="G95" s="494"/>
      <c r="H95" s="505"/>
      <c r="I95" s="506"/>
      <c r="J95" s="507" t="e">
        <f>IF(AND(Q95="",#REF!&gt;0,#REF!&lt;5),K95,)</f>
        <v>#REF!</v>
      </c>
      <c r="K95" s="508" t="str">
        <f>IF(D95="","ZZZ9",IF(AND(#REF!&gt;0,#REF!&lt;5),D95&amp;#REF!,D95&amp;"9"))</f>
        <v>ZZZ9</v>
      </c>
      <c r="L95" s="509">
        <f t="shared" si="0"/>
        <v>999</v>
      </c>
      <c r="M95" s="510">
        <f t="shared" si="1"/>
        <v>999</v>
      </c>
      <c r="N95" s="496"/>
      <c r="O95" s="494"/>
      <c r="P95" s="493">
        <f t="shared" si="2"/>
        <v>999</v>
      </c>
      <c r="Q95" s="494"/>
    </row>
    <row r="96" spans="1:17" s="70" customFormat="1" ht="18.899999999999999" customHeight="1" x14ac:dyDescent="0.25">
      <c r="A96" s="490">
        <v>90</v>
      </c>
      <c r="B96" s="502"/>
      <c r="C96" s="502"/>
      <c r="D96" s="503"/>
      <c r="E96" s="504"/>
      <c r="F96" s="494"/>
      <c r="G96" s="494"/>
      <c r="H96" s="505"/>
      <c r="I96" s="506"/>
      <c r="J96" s="507" t="e">
        <f>IF(AND(Q96="",#REF!&gt;0,#REF!&lt;5),K96,)</f>
        <v>#REF!</v>
      </c>
      <c r="K96" s="508" t="str">
        <f>IF(D96="","ZZZ9",IF(AND(#REF!&gt;0,#REF!&lt;5),D96&amp;#REF!,D96&amp;"9"))</f>
        <v>ZZZ9</v>
      </c>
      <c r="L96" s="509">
        <f t="shared" si="0"/>
        <v>999</v>
      </c>
      <c r="M96" s="510">
        <f t="shared" si="1"/>
        <v>999</v>
      </c>
      <c r="N96" s="496"/>
      <c r="O96" s="494"/>
      <c r="P96" s="493">
        <f t="shared" si="2"/>
        <v>999</v>
      </c>
      <c r="Q96" s="494"/>
    </row>
    <row r="97" spans="1:17" s="70" customFormat="1" ht="18.899999999999999" customHeight="1" x14ac:dyDescent="0.25">
      <c r="A97" s="490">
        <v>91</v>
      </c>
      <c r="B97" s="502"/>
      <c r="C97" s="502"/>
      <c r="D97" s="503"/>
      <c r="E97" s="504"/>
      <c r="F97" s="494"/>
      <c r="G97" s="494"/>
      <c r="H97" s="505"/>
      <c r="I97" s="506"/>
      <c r="J97" s="507" t="e">
        <f>IF(AND(Q97="",#REF!&gt;0,#REF!&lt;5),K97,)</f>
        <v>#REF!</v>
      </c>
      <c r="K97" s="508" t="str">
        <f>IF(D97="","ZZZ9",IF(AND(#REF!&gt;0,#REF!&lt;5),D97&amp;#REF!,D97&amp;"9"))</f>
        <v>ZZZ9</v>
      </c>
      <c r="L97" s="509">
        <f t="shared" si="0"/>
        <v>999</v>
      </c>
      <c r="M97" s="510">
        <f t="shared" si="1"/>
        <v>999</v>
      </c>
      <c r="N97" s="496"/>
      <c r="O97" s="494"/>
      <c r="P97" s="493">
        <f t="shared" si="2"/>
        <v>999</v>
      </c>
      <c r="Q97" s="494"/>
    </row>
    <row r="98" spans="1:17" s="70" customFormat="1" ht="18.899999999999999" customHeight="1" x14ac:dyDescent="0.25">
      <c r="A98" s="490">
        <v>92</v>
      </c>
      <c r="B98" s="502"/>
      <c r="C98" s="502"/>
      <c r="D98" s="503"/>
      <c r="E98" s="504"/>
      <c r="F98" s="494"/>
      <c r="G98" s="494"/>
      <c r="H98" s="505"/>
      <c r="I98" s="506"/>
      <c r="J98" s="507" t="e">
        <f>IF(AND(Q98="",#REF!&gt;0,#REF!&lt;5),K98,)</f>
        <v>#REF!</v>
      </c>
      <c r="K98" s="508" t="str">
        <f>IF(D98="","ZZZ9",IF(AND(#REF!&gt;0,#REF!&lt;5),D98&amp;#REF!,D98&amp;"9"))</f>
        <v>ZZZ9</v>
      </c>
      <c r="L98" s="509">
        <f t="shared" si="0"/>
        <v>999</v>
      </c>
      <c r="M98" s="510">
        <f t="shared" si="1"/>
        <v>999</v>
      </c>
      <c r="N98" s="496"/>
      <c r="O98" s="494"/>
      <c r="P98" s="493">
        <f t="shared" si="2"/>
        <v>999</v>
      </c>
      <c r="Q98" s="494"/>
    </row>
    <row r="99" spans="1:17" s="70" customFormat="1" ht="18.899999999999999" customHeight="1" x14ac:dyDescent="0.25">
      <c r="A99" s="490">
        <v>93</v>
      </c>
      <c r="B99" s="502"/>
      <c r="C99" s="502"/>
      <c r="D99" s="503"/>
      <c r="E99" s="504"/>
      <c r="F99" s="494"/>
      <c r="G99" s="494"/>
      <c r="H99" s="505"/>
      <c r="I99" s="506"/>
      <c r="J99" s="507" t="e">
        <f>IF(AND(Q99="",#REF!&gt;0,#REF!&lt;5),K99,)</f>
        <v>#REF!</v>
      </c>
      <c r="K99" s="508" t="str">
        <f>IF(D99="","ZZZ9",IF(AND(#REF!&gt;0,#REF!&lt;5),D99&amp;#REF!,D99&amp;"9"))</f>
        <v>ZZZ9</v>
      </c>
      <c r="L99" s="509">
        <f t="shared" si="0"/>
        <v>999</v>
      </c>
      <c r="M99" s="510">
        <f t="shared" si="1"/>
        <v>999</v>
      </c>
      <c r="N99" s="496"/>
      <c r="O99" s="494"/>
      <c r="P99" s="493">
        <f t="shared" si="2"/>
        <v>999</v>
      </c>
      <c r="Q99" s="494"/>
    </row>
    <row r="100" spans="1:17" s="70" customFormat="1" ht="18.899999999999999" customHeight="1" x14ac:dyDescent="0.25">
      <c r="A100" s="490">
        <v>94</v>
      </c>
      <c r="B100" s="502"/>
      <c r="C100" s="502"/>
      <c r="D100" s="503"/>
      <c r="E100" s="504"/>
      <c r="F100" s="494"/>
      <c r="G100" s="494"/>
      <c r="H100" s="505"/>
      <c r="I100" s="506"/>
      <c r="J100" s="507" t="e">
        <f>IF(AND(Q100="",#REF!&gt;0,#REF!&lt;5),K100,)</f>
        <v>#REF!</v>
      </c>
      <c r="K100" s="508" t="str">
        <f>IF(D100="","ZZZ9",IF(AND(#REF!&gt;0,#REF!&lt;5),D100&amp;#REF!,D100&amp;"9"))</f>
        <v>ZZZ9</v>
      </c>
      <c r="L100" s="509">
        <f t="shared" si="0"/>
        <v>999</v>
      </c>
      <c r="M100" s="510">
        <f t="shared" si="1"/>
        <v>999</v>
      </c>
      <c r="N100" s="496"/>
      <c r="O100" s="494"/>
      <c r="P100" s="493">
        <f t="shared" si="2"/>
        <v>999</v>
      </c>
      <c r="Q100" s="494"/>
    </row>
    <row r="101" spans="1:17" s="70" customFormat="1" ht="18.899999999999999" customHeight="1" x14ac:dyDescent="0.25">
      <c r="A101" s="490">
        <v>95</v>
      </c>
      <c r="B101" s="502"/>
      <c r="C101" s="502"/>
      <c r="D101" s="503"/>
      <c r="E101" s="504"/>
      <c r="F101" s="494"/>
      <c r="G101" s="494"/>
      <c r="H101" s="505"/>
      <c r="I101" s="506"/>
      <c r="J101" s="507" t="e">
        <f>IF(AND(Q101="",#REF!&gt;0,#REF!&lt;5),K101,)</f>
        <v>#REF!</v>
      </c>
      <c r="K101" s="508" t="str">
        <f>IF(D101="","ZZZ9",IF(AND(#REF!&gt;0,#REF!&lt;5),D101&amp;#REF!,D101&amp;"9"))</f>
        <v>ZZZ9</v>
      </c>
      <c r="L101" s="509">
        <f t="shared" si="0"/>
        <v>999</v>
      </c>
      <c r="M101" s="510">
        <f t="shared" si="1"/>
        <v>999</v>
      </c>
      <c r="N101" s="496"/>
      <c r="O101" s="494"/>
      <c r="P101" s="493">
        <f t="shared" si="2"/>
        <v>999</v>
      </c>
      <c r="Q101" s="494"/>
    </row>
    <row r="102" spans="1:17" s="70" customFormat="1" ht="18.899999999999999" customHeight="1" x14ac:dyDescent="0.25">
      <c r="A102" s="490">
        <v>96</v>
      </c>
      <c r="B102" s="502"/>
      <c r="C102" s="502"/>
      <c r="D102" s="503"/>
      <c r="E102" s="504"/>
      <c r="F102" s="494"/>
      <c r="G102" s="494"/>
      <c r="H102" s="505"/>
      <c r="I102" s="506"/>
      <c r="J102" s="507" t="e">
        <f>IF(AND(Q102="",#REF!&gt;0,#REF!&lt;5),K102,)</f>
        <v>#REF!</v>
      </c>
      <c r="K102" s="508" t="str">
        <f>IF(D102="","ZZZ9",IF(AND(#REF!&gt;0,#REF!&lt;5),D102&amp;#REF!,D102&amp;"9"))</f>
        <v>ZZZ9</v>
      </c>
      <c r="L102" s="509">
        <f t="shared" si="0"/>
        <v>999</v>
      </c>
      <c r="M102" s="510">
        <f t="shared" si="1"/>
        <v>999</v>
      </c>
      <c r="N102" s="496"/>
      <c r="O102" s="494"/>
      <c r="P102" s="493">
        <f t="shared" si="2"/>
        <v>999</v>
      </c>
      <c r="Q102" s="494"/>
    </row>
    <row r="103" spans="1:17" s="70" customFormat="1" ht="18.899999999999999" customHeight="1" x14ac:dyDescent="0.25">
      <c r="A103" s="490">
        <v>97</v>
      </c>
      <c r="B103" s="502"/>
      <c r="C103" s="502"/>
      <c r="D103" s="503"/>
      <c r="E103" s="504"/>
      <c r="F103" s="494"/>
      <c r="G103" s="494"/>
      <c r="H103" s="505"/>
      <c r="I103" s="506"/>
      <c r="J103" s="507" t="e">
        <f>IF(AND(Q103="",#REF!&gt;0,#REF!&lt;5),K103,)</f>
        <v>#REF!</v>
      </c>
      <c r="K103" s="508" t="str">
        <f>IF(D103="","ZZZ9",IF(AND(#REF!&gt;0,#REF!&lt;5),D103&amp;#REF!,D103&amp;"9"))</f>
        <v>ZZZ9</v>
      </c>
      <c r="L103" s="509">
        <f t="shared" si="0"/>
        <v>999</v>
      </c>
      <c r="M103" s="510">
        <f t="shared" si="1"/>
        <v>999</v>
      </c>
      <c r="N103" s="496"/>
      <c r="O103" s="494"/>
      <c r="P103" s="493">
        <f t="shared" si="2"/>
        <v>999</v>
      </c>
      <c r="Q103" s="494"/>
    </row>
    <row r="104" spans="1:17" s="70" customFormat="1" ht="18.899999999999999" customHeight="1" x14ac:dyDescent="0.25">
      <c r="A104" s="490">
        <v>98</v>
      </c>
      <c r="B104" s="502"/>
      <c r="C104" s="502"/>
      <c r="D104" s="503"/>
      <c r="E104" s="504"/>
      <c r="F104" s="494"/>
      <c r="G104" s="494"/>
      <c r="H104" s="505"/>
      <c r="I104" s="506"/>
      <c r="J104" s="507" t="e">
        <f>IF(AND(Q104="",#REF!&gt;0,#REF!&lt;5),K104,)</f>
        <v>#REF!</v>
      </c>
      <c r="K104" s="508" t="str">
        <f>IF(D104="","ZZZ9",IF(AND(#REF!&gt;0,#REF!&lt;5),D104&amp;#REF!,D104&amp;"9"))</f>
        <v>ZZZ9</v>
      </c>
      <c r="L104" s="509">
        <f t="shared" ref="L104:L156" si="3">IF(Q104="",999,Q104)</f>
        <v>999</v>
      </c>
      <c r="M104" s="510">
        <f t="shared" ref="M104:M156" si="4">IF(P104=999,999,1)</f>
        <v>999</v>
      </c>
      <c r="N104" s="496"/>
      <c r="O104" s="494"/>
      <c r="P104" s="493">
        <f t="shared" ref="P104:P156" si="5">IF(N104="DA",1,IF(N104="WC",2,IF(N104="SE",3,IF(N104="Q",4,IF(N104="LL",5,999)))))</f>
        <v>999</v>
      </c>
      <c r="Q104" s="494"/>
    </row>
    <row r="105" spans="1:17" s="70" customFormat="1" ht="18.899999999999999" customHeight="1" x14ac:dyDescent="0.25">
      <c r="A105" s="490">
        <v>99</v>
      </c>
      <c r="B105" s="502"/>
      <c r="C105" s="502"/>
      <c r="D105" s="503"/>
      <c r="E105" s="504"/>
      <c r="F105" s="494"/>
      <c r="G105" s="494"/>
      <c r="H105" s="505"/>
      <c r="I105" s="506"/>
      <c r="J105" s="507" t="e">
        <f>IF(AND(Q105="",#REF!&gt;0,#REF!&lt;5),K105,)</f>
        <v>#REF!</v>
      </c>
      <c r="K105" s="508" t="str">
        <f>IF(D105="","ZZZ9",IF(AND(#REF!&gt;0,#REF!&lt;5),D105&amp;#REF!,D105&amp;"9"))</f>
        <v>ZZZ9</v>
      </c>
      <c r="L105" s="509">
        <f t="shared" si="3"/>
        <v>999</v>
      </c>
      <c r="M105" s="510">
        <f t="shared" si="4"/>
        <v>999</v>
      </c>
      <c r="N105" s="496"/>
      <c r="O105" s="494"/>
      <c r="P105" s="493">
        <f t="shared" si="5"/>
        <v>999</v>
      </c>
      <c r="Q105" s="494"/>
    </row>
    <row r="106" spans="1:17" s="70" customFormat="1" ht="18.899999999999999" customHeight="1" x14ac:dyDescent="0.25">
      <c r="A106" s="490">
        <v>100</v>
      </c>
      <c r="B106" s="502"/>
      <c r="C106" s="502"/>
      <c r="D106" s="503"/>
      <c r="E106" s="504"/>
      <c r="F106" s="494"/>
      <c r="G106" s="494"/>
      <c r="H106" s="505"/>
      <c r="I106" s="506"/>
      <c r="J106" s="507" t="e">
        <f>IF(AND(Q106="",#REF!&gt;0,#REF!&lt;5),K106,)</f>
        <v>#REF!</v>
      </c>
      <c r="K106" s="508" t="str">
        <f>IF(D106="","ZZZ9",IF(AND(#REF!&gt;0,#REF!&lt;5),D106&amp;#REF!,D106&amp;"9"))</f>
        <v>ZZZ9</v>
      </c>
      <c r="L106" s="509">
        <f t="shared" si="3"/>
        <v>999</v>
      </c>
      <c r="M106" s="510">
        <f t="shared" si="4"/>
        <v>999</v>
      </c>
      <c r="N106" s="496"/>
      <c r="O106" s="494"/>
      <c r="P106" s="493">
        <f t="shared" si="5"/>
        <v>999</v>
      </c>
      <c r="Q106" s="494"/>
    </row>
    <row r="107" spans="1:17" s="70" customFormat="1" ht="18.899999999999999" customHeight="1" x14ac:dyDescent="0.25">
      <c r="A107" s="490">
        <v>101</v>
      </c>
      <c r="B107" s="502"/>
      <c r="C107" s="502"/>
      <c r="D107" s="503"/>
      <c r="E107" s="504"/>
      <c r="F107" s="494"/>
      <c r="G107" s="494"/>
      <c r="H107" s="505"/>
      <c r="I107" s="506"/>
      <c r="J107" s="507" t="e">
        <f>IF(AND(Q107="",#REF!&gt;0,#REF!&lt;5),K107,)</f>
        <v>#REF!</v>
      </c>
      <c r="K107" s="508" t="str">
        <f>IF(D107="","ZZZ9",IF(AND(#REF!&gt;0,#REF!&lt;5),D107&amp;#REF!,D107&amp;"9"))</f>
        <v>ZZZ9</v>
      </c>
      <c r="L107" s="509">
        <f t="shared" si="3"/>
        <v>999</v>
      </c>
      <c r="M107" s="510">
        <f t="shared" si="4"/>
        <v>999</v>
      </c>
      <c r="N107" s="496"/>
      <c r="O107" s="494"/>
      <c r="P107" s="493">
        <f t="shared" si="5"/>
        <v>999</v>
      </c>
      <c r="Q107" s="494"/>
    </row>
    <row r="108" spans="1:17" s="70" customFormat="1" ht="18.899999999999999" customHeight="1" x14ac:dyDescent="0.25">
      <c r="A108" s="490">
        <v>102</v>
      </c>
      <c r="B108" s="502"/>
      <c r="C108" s="502"/>
      <c r="D108" s="503"/>
      <c r="E108" s="504"/>
      <c r="F108" s="494"/>
      <c r="G108" s="494"/>
      <c r="H108" s="505"/>
      <c r="I108" s="506"/>
      <c r="J108" s="507" t="e">
        <f>IF(AND(Q108="",#REF!&gt;0,#REF!&lt;5),K108,)</f>
        <v>#REF!</v>
      </c>
      <c r="K108" s="508" t="str">
        <f>IF(D108="","ZZZ9",IF(AND(#REF!&gt;0,#REF!&lt;5),D108&amp;#REF!,D108&amp;"9"))</f>
        <v>ZZZ9</v>
      </c>
      <c r="L108" s="509">
        <f t="shared" si="3"/>
        <v>999</v>
      </c>
      <c r="M108" s="510">
        <f t="shared" si="4"/>
        <v>999</v>
      </c>
      <c r="N108" s="496"/>
      <c r="O108" s="494"/>
      <c r="P108" s="493">
        <f t="shared" si="5"/>
        <v>999</v>
      </c>
      <c r="Q108" s="494"/>
    </row>
    <row r="109" spans="1:17" s="70" customFormat="1" ht="18.899999999999999" customHeight="1" x14ac:dyDescent="0.25">
      <c r="A109" s="490">
        <v>103</v>
      </c>
      <c r="B109" s="502"/>
      <c r="C109" s="502"/>
      <c r="D109" s="503"/>
      <c r="E109" s="504"/>
      <c r="F109" s="494"/>
      <c r="G109" s="494"/>
      <c r="H109" s="505"/>
      <c r="I109" s="506"/>
      <c r="J109" s="507" t="e">
        <f>IF(AND(Q109="",#REF!&gt;0,#REF!&lt;5),K109,)</f>
        <v>#REF!</v>
      </c>
      <c r="K109" s="508" t="str">
        <f>IF(D109="","ZZZ9",IF(AND(#REF!&gt;0,#REF!&lt;5),D109&amp;#REF!,D109&amp;"9"))</f>
        <v>ZZZ9</v>
      </c>
      <c r="L109" s="509">
        <f t="shared" si="3"/>
        <v>999</v>
      </c>
      <c r="M109" s="510">
        <f t="shared" si="4"/>
        <v>999</v>
      </c>
      <c r="N109" s="496"/>
      <c r="O109" s="494"/>
      <c r="P109" s="493">
        <f t="shared" si="5"/>
        <v>999</v>
      </c>
      <c r="Q109" s="494"/>
    </row>
    <row r="110" spans="1:17" s="70" customFormat="1" ht="18.899999999999999" customHeight="1" x14ac:dyDescent="0.25">
      <c r="A110" s="490">
        <v>104</v>
      </c>
      <c r="B110" s="502"/>
      <c r="C110" s="502"/>
      <c r="D110" s="503"/>
      <c r="E110" s="504"/>
      <c r="F110" s="494"/>
      <c r="G110" s="494"/>
      <c r="H110" s="505"/>
      <c r="I110" s="506"/>
      <c r="J110" s="507" t="e">
        <f>IF(AND(Q110="",#REF!&gt;0,#REF!&lt;5),K110,)</f>
        <v>#REF!</v>
      </c>
      <c r="K110" s="508" t="str">
        <f>IF(D110="","ZZZ9",IF(AND(#REF!&gt;0,#REF!&lt;5),D110&amp;#REF!,D110&amp;"9"))</f>
        <v>ZZZ9</v>
      </c>
      <c r="L110" s="509">
        <f t="shared" si="3"/>
        <v>999</v>
      </c>
      <c r="M110" s="510">
        <f t="shared" si="4"/>
        <v>999</v>
      </c>
      <c r="N110" s="496"/>
      <c r="O110" s="494"/>
      <c r="P110" s="493">
        <f t="shared" si="5"/>
        <v>999</v>
      </c>
      <c r="Q110" s="494"/>
    </row>
    <row r="111" spans="1:17" s="70" customFormat="1" ht="18.899999999999999" customHeight="1" x14ac:dyDescent="0.25">
      <c r="A111" s="490">
        <v>105</v>
      </c>
      <c r="B111" s="502"/>
      <c r="C111" s="502"/>
      <c r="D111" s="503"/>
      <c r="E111" s="504"/>
      <c r="F111" s="494"/>
      <c r="G111" s="494"/>
      <c r="H111" s="505"/>
      <c r="I111" s="506"/>
      <c r="J111" s="507" t="e">
        <f>IF(AND(Q111="",#REF!&gt;0,#REF!&lt;5),K111,)</f>
        <v>#REF!</v>
      </c>
      <c r="K111" s="508" t="str">
        <f>IF(D111="","ZZZ9",IF(AND(#REF!&gt;0,#REF!&lt;5),D111&amp;#REF!,D111&amp;"9"))</f>
        <v>ZZZ9</v>
      </c>
      <c r="L111" s="509">
        <f t="shared" si="3"/>
        <v>999</v>
      </c>
      <c r="M111" s="510">
        <f t="shared" si="4"/>
        <v>999</v>
      </c>
      <c r="N111" s="496"/>
      <c r="O111" s="494"/>
      <c r="P111" s="493">
        <f t="shared" si="5"/>
        <v>999</v>
      </c>
      <c r="Q111" s="494"/>
    </row>
    <row r="112" spans="1:17" s="70" customFormat="1" ht="18.899999999999999" customHeight="1" x14ac:dyDescent="0.25">
      <c r="A112" s="490">
        <v>106</v>
      </c>
      <c r="B112" s="502"/>
      <c r="C112" s="502"/>
      <c r="D112" s="503"/>
      <c r="E112" s="504"/>
      <c r="F112" s="494"/>
      <c r="G112" s="494"/>
      <c r="H112" s="505"/>
      <c r="I112" s="506"/>
      <c r="J112" s="507" t="e">
        <f>IF(AND(Q112="",#REF!&gt;0,#REF!&lt;5),K112,)</f>
        <v>#REF!</v>
      </c>
      <c r="K112" s="508" t="str">
        <f>IF(D112="","ZZZ9",IF(AND(#REF!&gt;0,#REF!&lt;5),D112&amp;#REF!,D112&amp;"9"))</f>
        <v>ZZZ9</v>
      </c>
      <c r="L112" s="509">
        <f t="shared" si="3"/>
        <v>999</v>
      </c>
      <c r="M112" s="510">
        <f t="shared" si="4"/>
        <v>999</v>
      </c>
      <c r="N112" s="496"/>
      <c r="O112" s="494"/>
      <c r="P112" s="493">
        <f t="shared" si="5"/>
        <v>999</v>
      </c>
      <c r="Q112" s="494"/>
    </row>
    <row r="113" spans="1:17" s="70" customFormat="1" ht="18.899999999999999" customHeight="1" x14ac:dyDescent="0.25">
      <c r="A113" s="490">
        <v>107</v>
      </c>
      <c r="B113" s="502"/>
      <c r="C113" s="502"/>
      <c r="D113" s="503"/>
      <c r="E113" s="504"/>
      <c r="F113" s="494"/>
      <c r="G113" s="494"/>
      <c r="H113" s="505"/>
      <c r="I113" s="506"/>
      <c r="J113" s="507" t="e">
        <f>IF(AND(Q113="",#REF!&gt;0,#REF!&lt;5),K113,)</f>
        <v>#REF!</v>
      </c>
      <c r="K113" s="508" t="str">
        <f>IF(D113="","ZZZ9",IF(AND(#REF!&gt;0,#REF!&lt;5),D113&amp;#REF!,D113&amp;"9"))</f>
        <v>ZZZ9</v>
      </c>
      <c r="L113" s="509">
        <f t="shared" si="3"/>
        <v>999</v>
      </c>
      <c r="M113" s="510">
        <f t="shared" si="4"/>
        <v>999</v>
      </c>
      <c r="N113" s="496"/>
      <c r="O113" s="494"/>
      <c r="P113" s="493">
        <f t="shared" si="5"/>
        <v>999</v>
      </c>
      <c r="Q113" s="494"/>
    </row>
    <row r="114" spans="1:17" s="70" customFormat="1" ht="18.899999999999999" customHeight="1" x14ac:dyDescent="0.25">
      <c r="A114" s="490">
        <v>108</v>
      </c>
      <c r="B114" s="502"/>
      <c r="C114" s="502"/>
      <c r="D114" s="503"/>
      <c r="E114" s="504"/>
      <c r="F114" s="494"/>
      <c r="G114" s="494"/>
      <c r="H114" s="505"/>
      <c r="I114" s="506"/>
      <c r="J114" s="507" t="e">
        <f>IF(AND(Q114="",#REF!&gt;0,#REF!&lt;5),K114,)</f>
        <v>#REF!</v>
      </c>
      <c r="K114" s="508" t="str">
        <f>IF(D114="","ZZZ9",IF(AND(#REF!&gt;0,#REF!&lt;5),D114&amp;#REF!,D114&amp;"9"))</f>
        <v>ZZZ9</v>
      </c>
      <c r="L114" s="509">
        <f t="shared" si="3"/>
        <v>999</v>
      </c>
      <c r="M114" s="510">
        <f t="shared" si="4"/>
        <v>999</v>
      </c>
      <c r="N114" s="496"/>
      <c r="O114" s="494"/>
      <c r="P114" s="493">
        <f t="shared" si="5"/>
        <v>999</v>
      </c>
      <c r="Q114" s="494"/>
    </row>
    <row r="115" spans="1:17" s="70" customFormat="1" ht="18.899999999999999" customHeight="1" x14ac:dyDescent="0.25">
      <c r="A115" s="490">
        <v>109</v>
      </c>
      <c r="B115" s="502"/>
      <c r="C115" s="502"/>
      <c r="D115" s="503"/>
      <c r="E115" s="504"/>
      <c r="F115" s="494"/>
      <c r="G115" s="494"/>
      <c r="H115" s="505"/>
      <c r="I115" s="506"/>
      <c r="J115" s="507" t="e">
        <f>IF(AND(Q115="",#REF!&gt;0,#REF!&lt;5),K115,)</f>
        <v>#REF!</v>
      </c>
      <c r="K115" s="508" t="str">
        <f>IF(D115="","ZZZ9",IF(AND(#REF!&gt;0,#REF!&lt;5),D115&amp;#REF!,D115&amp;"9"))</f>
        <v>ZZZ9</v>
      </c>
      <c r="L115" s="509">
        <f t="shared" si="3"/>
        <v>999</v>
      </c>
      <c r="M115" s="510">
        <f t="shared" si="4"/>
        <v>999</v>
      </c>
      <c r="N115" s="496"/>
      <c r="O115" s="494"/>
      <c r="P115" s="493">
        <f t="shared" si="5"/>
        <v>999</v>
      </c>
      <c r="Q115" s="494"/>
    </row>
    <row r="116" spans="1:17" s="70" customFormat="1" ht="18.899999999999999" customHeight="1" x14ac:dyDescent="0.25">
      <c r="A116" s="490">
        <v>110</v>
      </c>
      <c r="B116" s="502"/>
      <c r="C116" s="502"/>
      <c r="D116" s="503"/>
      <c r="E116" s="504"/>
      <c r="F116" s="494"/>
      <c r="G116" s="494"/>
      <c r="H116" s="505"/>
      <c r="I116" s="506"/>
      <c r="J116" s="507" t="e">
        <f>IF(AND(Q116="",#REF!&gt;0,#REF!&lt;5),K116,)</f>
        <v>#REF!</v>
      </c>
      <c r="K116" s="508" t="str">
        <f>IF(D116="","ZZZ9",IF(AND(#REF!&gt;0,#REF!&lt;5),D116&amp;#REF!,D116&amp;"9"))</f>
        <v>ZZZ9</v>
      </c>
      <c r="L116" s="509">
        <f t="shared" si="3"/>
        <v>999</v>
      </c>
      <c r="M116" s="510">
        <f t="shared" si="4"/>
        <v>999</v>
      </c>
      <c r="N116" s="496"/>
      <c r="O116" s="494"/>
      <c r="P116" s="493">
        <f t="shared" si="5"/>
        <v>999</v>
      </c>
      <c r="Q116" s="494"/>
    </row>
    <row r="117" spans="1:17" s="70" customFormat="1" ht="18.899999999999999" customHeight="1" x14ac:dyDescent="0.25">
      <c r="A117" s="490">
        <v>111</v>
      </c>
      <c r="B117" s="502"/>
      <c r="C117" s="502"/>
      <c r="D117" s="503"/>
      <c r="E117" s="504"/>
      <c r="F117" s="494"/>
      <c r="G117" s="494"/>
      <c r="H117" s="505"/>
      <c r="I117" s="506"/>
      <c r="J117" s="507" t="e">
        <f>IF(AND(Q117="",#REF!&gt;0,#REF!&lt;5),K117,)</f>
        <v>#REF!</v>
      </c>
      <c r="K117" s="508" t="str">
        <f>IF(D117="","ZZZ9",IF(AND(#REF!&gt;0,#REF!&lt;5),D117&amp;#REF!,D117&amp;"9"))</f>
        <v>ZZZ9</v>
      </c>
      <c r="L117" s="509">
        <f t="shared" si="3"/>
        <v>999</v>
      </c>
      <c r="M117" s="510">
        <f t="shared" si="4"/>
        <v>999</v>
      </c>
      <c r="N117" s="496"/>
      <c r="O117" s="494"/>
      <c r="P117" s="493">
        <f t="shared" si="5"/>
        <v>999</v>
      </c>
      <c r="Q117" s="494"/>
    </row>
    <row r="118" spans="1:17" s="70" customFormat="1" ht="18.899999999999999" customHeight="1" x14ac:dyDescent="0.25">
      <c r="A118" s="490">
        <v>112</v>
      </c>
      <c r="B118" s="502"/>
      <c r="C118" s="502"/>
      <c r="D118" s="503"/>
      <c r="E118" s="504"/>
      <c r="F118" s="494"/>
      <c r="G118" s="494"/>
      <c r="H118" s="505"/>
      <c r="I118" s="506"/>
      <c r="J118" s="507" t="e">
        <f>IF(AND(Q118="",#REF!&gt;0,#REF!&lt;5),K118,)</f>
        <v>#REF!</v>
      </c>
      <c r="K118" s="508" t="str">
        <f>IF(D118="","ZZZ9",IF(AND(#REF!&gt;0,#REF!&lt;5),D118&amp;#REF!,D118&amp;"9"))</f>
        <v>ZZZ9</v>
      </c>
      <c r="L118" s="509">
        <f t="shared" si="3"/>
        <v>999</v>
      </c>
      <c r="M118" s="510">
        <f t="shared" si="4"/>
        <v>999</v>
      </c>
      <c r="N118" s="496"/>
      <c r="O118" s="494"/>
      <c r="P118" s="493">
        <f t="shared" si="5"/>
        <v>999</v>
      </c>
      <c r="Q118" s="494"/>
    </row>
    <row r="119" spans="1:17" s="70" customFormat="1" ht="18.899999999999999" customHeight="1" x14ac:dyDescent="0.25">
      <c r="A119" s="490">
        <v>113</v>
      </c>
      <c r="B119" s="502"/>
      <c r="C119" s="502"/>
      <c r="D119" s="503"/>
      <c r="E119" s="504"/>
      <c r="F119" s="494"/>
      <c r="G119" s="494"/>
      <c r="H119" s="505"/>
      <c r="I119" s="506"/>
      <c r="J119" s="507" t="e">
        <f>IF(AND(Q119="",#REF!&gt;0,#REF!&lt;5),K119,)</f>
        <v>#REF!</v>
      </c>
      <c r="K119" s="508" t="str">
        <f>IF(D119="","ZZZ9",IF(AND(#REF!&gt;0,#REF!&lt;5),D119&amp;#REF!,D119&amp;"9"))</f>
        <v>ZZZ9</v>
      </c>
      <c r="L119" s="509">
        <f t="shared" si="3"/>
        <v>999</v>
      </c>
      <c r="M119" s="510">
        <f t="shared" si="4"/>
        <v>999</v>
      </c>
      <c r="N119" s="496"/>
      <c r="O119" s="494"/>
      <c r="P119" s="493">
        <f t="shared" si="5"/>
        <v>999</v>
      </c>
      <c r="Q119" s="494"/>
    </row>
    <row r="120" spans="1:17" s="70" customFormat="1" ht="18.899999999999999" customHeight="1" x14ac:dyDescent="0.25">
      <c r="A120" s="490">
        <v>114</v>
      </c>
      <c r="B120" s="502"/>
      <c r="C120" s="502"/>
      <c r="D120" s="503"/>
      <c r="E120" s="504"/>
      <c r="F120" s="494"/>
      <c r="G120" s="494"/>
      <c r="H120" s="505"/>
      <c r="I120" s="506"/>
      <c r="J120" s="507" t="e">
        <f>IF(AND(Q120="",#REF!&gt;0,#REF!&lt;5),K120,)</f>
        <v>#REF!</v>
      </c>
      <c r="K120" s="508" t="str">
        <f>IF(D120="","ZZZ9",IF(AND(#REF!&gt;0,#REF!&lt;5),D120&amp;#REF!,D120&amp;"9"))</f>
        <v>ZZZ9</v>
      </c>
      <c r="L120" s="509">
        <f t="shared" si="3"/>
        <v>999</v>
      </c>
      <c r="M120" s="510">
        <f t="shared" si="4"/>
        <v>999</v>
      </c>
      <c r="N120" s="496"/>
      <c r="O120" s="494"/>
      <c r="P120" s="493">
        <f t="shared" si="5"/>
        <v>999</v>
      </c>
      <c r="Q120" s="494"/>
    </row>
    <row r="121" spans="1:17" s="70" customFormat="1" ht="18.899999999999999" customHeight="1" x14ac:dyDescent="0.25">
      <c r="A121" s="490">
        <v>115</v>
      </c>
      <c r="B121" s="502"/>
      <c r="C121" s="502"/>
      <c r="D121" s="503"/>
      <c r="E121" s="504"/>
      <c r="F121" s="494"/>
      <c r="G121" s="494"/>
      <c r="H121" s="505"/>
      <c r="I121" s="506"/>
      <c r="J121" s="507" t="e">
        <f>IF(AND(Q121="",#REF!&gt;0,#REF!&lt;5),K121,)</f>
        <v>#REF!</v>
      </c>
      <c r="K121" s="508" t="str">
        <f>IF(D121="","ZZZ9",IF(AND(#REF!&gt;0,#REF!&lt;5),D121&amp;#REF!,D121&amp;"9"))</f>
        <v>ZZZ9</v>
      </c>
      <c r="L121" s="509">
        <f t="shared" si="3"/>
        <v>999</v>
      </c>
      <c r="M121" s="510">
        <f t="shared" si="4"/>
        <v>999</v>
      </c>
      <c r="N121" s="496"/>
      <c r="O121" s="494"/>
      <c r="P121" s="493">
        <f t="shared" si="5"/>
        <v>999</v>
      </c>
      <c r="Q121" s="494"/>
    </row>
    <row r="122" spans="1:17" s="70" customFormat="1" ht="18.899999999999999" customHeight="1" x14ac:dyDescent="0.25">
      <c r="A122" s="490">
        <v>116</v>
      </c>
      <c r="B122" s="502"/>
      <c r="C122" s="502"/>
      <c r="D122" s="503"/>
      <c r="E122" s="504"/>
      <c r="F122" s="494"/>
      <c r="G122" s="494"/>
      <c r="H122" s="505"/>
      <c r="I122" s="506"/>
      <c r="J122" s="507" t="e">
        <f>IF(AND(Q122="",#REF!&gt;0,#REF!&lt;5),K122,)</f>
        <v>#REF!</v>
      </c>
      <c r="K122" s="508" t="str">
        <f>IF(D122="","ZZZ9",IF(AND(#REF!&gt;0,#REF!&lt;5),D122&amp;#REF!,D122&amp;"9"))</f>
        <v>ZZZ9</v>
      </c>
      <c r="L122" s="509">
        <f t="shared" si="3"/>
        <v>999</v>
      </c>
      <c r="M122" s="510">
        <f t="shared" si="4"/>
        <v>999</v>
      </c>
      <c r="N122" s="496"/>
      <c r="O122" s="494"/>
      <c r="P122" s="493">
        <f t="shared" si="5"/>
        <v>999</v>
      </c>
      <c r="Q122" s="494"/>
    </row>
    <row r="123" spans="1:17" s="70" customFormat="1" ht="18.899999999999999" customHeight="1" x14ac:dyDescent="0.25">
      <c r="A123" s="490">
        <v>117</v>
      </c>
      <c r="B123" s="502"/>
      <c r="C123" s="502"/>
      <c r="D123" s="503"/>
      <c r="E123" s="504"/>
      <c r="F123" s="494"/>
      <c r="G123" s="494"/>
      <c r="H123" s="505"/>
      <c r="I123" s="506"/>
      <c r="J123" s="507" t="e">
        <f>IF(AND(Q123="",#REF!&gt;0,#REF!&lt;5),K123,)</f>
        <v>#REF!</v>
      </c>
      <c r="K123" s="508" t="str">
        <f>IF(D123="","ZZZ9",IF(AND(#REF!&gt;0,#REF!&lt;5),D123&amp;#REF!,D123&amp;"9"))</f>
        <v>ZZZ9</v>
      </c>
      <c r="L123" s="509">
        <f t="shared" si="3"/>
        <v>999</v>
      </c>
      <c r="M123" s="510">
        <f t="shared" si="4"/>
        <v>999</v>
      </c>
      <c r="N123" s="496"/>
      <c r="O123" s="494"/>
      <c r="P123" s="493">
        <f t="shared" si="5"/>
        <v>999</v>
      </c>
      <c r="Q123" s="494"/>
    </row>
    <row r="124" spans="1:17" s="70" customFormat="1" ht="18.899999999999999" customHeight="1" x14ac:dyDescent="0.25">
      <c r="A124" s="490">
        <v>118</v>
      </c>
      <c r="B124" s="502"/>
      <c r="C124" s="502"/>
      <c r="D124" s="503"/>
      <c r="E124" s="504"/>
      <c r="F124" s="494"/>
      <c r="G124" s="494"/>
      <c r="H124" s="505"/>
      <c r="I124" s="506"/>
      <c r="J124" s="507" t="e">
        <f>IF(AND(Q124="",#REF!&gt;0,#REF!&lt;5),K124,)</f>
        <v>#REF!</v>
      </c>
      <c r="K124" s="508" t="str">
        <f>IF(D124="","ZZZ9",IF(AND(#REF!&gt;0,#REF!&lt;5),D124&amp;#REF!,D124&amp;"9"))</f>
        <v>ZZZ9</v>
      </c>
      <c r="L124" s="509">
        <f t="shared" si="3"/>
        <v>999</v>
      </c>
      <c r="M124" s="510">
        <f t="shared" si="4"/>
        <v>999</v>
      </c>
      <c r="N124" s="496"/>
      <c r="O124" s="494"/>
      <c r="P124" s="493">
        <f t="shared" si="5"/>
        <v>999</v>
      </c>
      <c r="Q124" s="494"/>
    </row>
    <row r="125" spans="1:17" s="70" customFormat="1" ht="18.899999999999999" customHeight="1" x14ac:dyDescent="0.25">
      <c r="A125" s="490">
        <v>119</v>
      </c>
      <c r="B125" s="502"/>
      <c r="C125" s="502"/>
      <c r="D125" s="503"/>
      <c r="E125" s="504"/>
      <c r="F125" s="494"/>
      <c r="G125" s="494"/>
      <c r="H125" s="505"/>
      <c r="I125" s="506"/>
      <c r="J125" s="507" t="e">
        <f>IF(AND(Q125="",#REF!&gt;0,#REF!&lt;5),K125,)</f>
        <v>#REF!</v>
      </c>
      <c r="K125" s="508" t="str">
        <f>IF(D125="","ZZZ9",IF(AND(#REF!&gt;0,#REF!&lt;5),D125&amp;#REF!,D125&amp;"9"))</f>
        <v>ZZZ9</v>
      </c>
      <c r="L125" s="509">
        <f t="shared" si="3"/>
        <v>999</v>
      </c>
      <c r="M125" s="510">
        <f t="shared" si="4"/>
        <v>999</v>
      </c>
      <c r="N125" s="496"/>
      <c r="O125" s="494"/>
      <c r="P125" s="493">
        <f t="shared" si="5"/>
        <v>999</v>
      </c>
      <c r="Q125" s="494"/>
    </row>
    <row r="126" spans="1:17" s="70" customFormat="1" ht="18.899999999999999" customHeight="1" x14ac:dyDescent="0.25">
      <c r="A126" s="490">
        <v>120</v>
      </c>
      <c r="B126" s="502"/>
      <c r="C126" s="502"/>
      <c r="D126" s="503"/>
      <c r="E126" s="504"/>
      <c r="F126" s="494"/>
      <c r="G126" s="494"/>
      <c r="H126" s="505"/>
      <c r="I126" s="506"/>
      <c r="J126" s="507" t="e">
        <f>IF(AND(Q126="",#REF!&gt;0,#REF!&lt;5),K126,)</f>
        <v>#REF!</v>
      </c>
      <c r="K126" s="508" t="str">
        <f>IF(D126="","ZZZ9",IF(AND(#REF!&gt;0,#REF!&lt;5),D126&amp;#REF!,D126&amp;"9"))</f>
        <v>ZZZ9</v>
      </c>
      <c r="L126" s="509">
        <f t="shared" si="3"/>
        <v>999</v>
      </c>
      <c r="M126" s="510">
        <f t="shared" si="4"/>
        <v>999</v>
      </c>
      <c r="N126" s="496"/>
      <c r="O126" s="494"/>
      <c r="P126" s="493">
        <f t="shared" si="5"/>
        <v>999</v>
      </c>
      <c r="Q126" s="494"/>
    </row>
    <row r="127" spans="1:17" s="70" customFormat="1" ht="18.899999999999999" customHeight="1" x14ac:dyDescent="0.25">
      <c r="A127" s="490">
        <v>121</v>
      </c>
      <c r="B127" s="502"/>
      <c r="C127" s="502"/>
      <c r="D127" s="503"/>
      <c r="E127" s="504"/>
      <c r="F127" s="494"/>
      <c r="G127" s="494"/>
      <c r="H127" s="505"/>
      <c r="I127" s="506"/>
      <c r="J127" s="507" t="e">
        <f>IF(AND(Q127="",#REF!&gt;0,#REF!&lt;5),K127,)</f>
        <v>#REF!</v>
      </c>
      <c r="K127" s="508" t="str">
        <f>IF(D127="","ZZZ9",IF(AND(#REF!&gt;0,#REF!&lt;5),D127&amp;#REF!,D127&amp;"9"))</f>
        <v>ZZZ9</v>
      </c>
      <c r="L127" s="509">
        <f t="shared" si="3"/>
        <v>999</v>
      </c>
      <c r="M127" s="510">
        <f t="shared" si="4"/>
        <v>999</v>
      </c>
      <c r="N127" s="496"/>
      <c r="O127" s="494"/>
      <c r="P127" s="493">
        <f t="shared" si="5"/>
        <v>999</v>
      </c>
      <c r="Q127" s="494"/>
    </row>
    <row r="128" spans="1:17" s="70" customFormat="1" ht="18.899999999999999" customHeight="1" x14ac:dyDescent="0.25">
      <c r="A128" s="490">
        <v>122</v>
      </c>
      <c r="B128" s="502"/>
      <c r="C128" s="502"/>
      <c r="D128" s="503"/>
      <c r="E128" s="504"/>
      <c r="F128" s="494"/>
      <c r="G128" s="494"/>
      <c r="H128" s="505"/>
      <c r="I128" s="506"/>
      <c r="J128" s="507" t="e">
        <f>IF(AND(Q128="",#REF!&gt;0,#REF!&lt;5),K128,)</f>
        <v>#REF!</v>
      </c>
      <c r="K128" s="508" t="str">
        <f>IF(D128="","ZZZ9",IF(AND(#REF!&gt;0,#REF!&lt;5),D128&amp;#REF!,D128&amp;"9"))</f>
        <v>ZZZ9</v>
      </c>
      <c r="L128" s="509">
        <f t="shared" si="3"/>
        <v>999</v>
      </c>
      <c r="M128" s="510">
        <f t="shared" si="4"/>
        <v>999</v>
      </c>
      <c r="N128" s="496"/>
      <c r="O128" s="494"/>
      <c r="P128" s="493">
        <f t="shared" si="5"/>
        <v>999</v>
      </c>
      <c r="Q128" s="494"/>
    </row>
    <row r="129" spans="1:17" s="70" customFormat="1" ht="18.899999999999999" customHeight="1" x14ac:dyDescent="0.25">
      <c r="A129" s="490">
        <v>123</v>
      </c>
      <c r="B129" s="502"/>
      <c r="C129" s="502"/>
      <c r="D129" s="503"/>
      <c r="E129" s="504"/>
      <c r="F129" s="494"/>
      <c r="G129" s="494"/>
      <c r="H129" s="505"/>
      <c r="I129" s="506"/>
      <c r="J129" s="507" t="e">
        <f>IF(AND(Q129="",#REF!&gt;0,#REF!&lt;5),K129,)</f>
        <v>#REF!</v>
      </c>
      <c r="K129" s="508" t="str">
        <f>IF(D129="","ZZZ9",IF(AND(#REF!&gt;0,#REF!&lt;5),D129&amp;#REF!,D129&amp;"9"))</f>
        <v>ZZZ9</v>
      </c>
      <c r="L129" s="509">
        <f t="shared" si="3"/>
        <v>999</v>
      </c>
      <c r="M129" s="510">
        <f t="shared" si="4"/>
        <v>999</v>
      </c>
      <c r="N129" s="496"/>
      <c r="O129" s="494"/>
      <c r="P129" s="493">
        <f t="shared" si="5"/>
        <v>999</v>
      </c>
      <c r="Q129" s="494"/>
    </row>
    <row r="130" spans="1:17" s="70" customFormat="1" ht="18.899999999999999" customHeight="1" x14ac:dyDescent="0.25">
      <c r="A130" s="490">
        <v>124</v>
      </c>
      <c r="B130" s="502"/>
      <c r="C130" s="502"/>
      <c r="D130" s="503"/>
      <c r="E130" s="504"/>
      <c r="F130" s="494"/>
      <c r="G130" s="494"/>
      <c r="H130" s="505"/>
      <c r="I130" s="506"/>
      <c r="J130" s="507" t="e">
        <f>IF(AND(Q130="",#REF!&gt;0,#REF!&lt;5),K130,)</f>
        <v>#REF!</v>
      </c>
      <c r="K130" s="508" t="str">
        <f>IF(D130="","ZZZ9",IF(AND(#REF!&gt;0,#REF!&lt;5),D130&amp;#REF!,D130&amp;"9"))</f>
        <v>ZZZ9</v>
      </c>
      <c r="L130" s="509">
        <f t="shared" si="3"/>
        <v>999</v>
      </c>
      <c r="M130" s="510">
        <f t="shared" si="4"/>
        <v>999</v>
      </c>
      <c r="N130" s="496"/>
      <c r="O130" s="494"/>
      <c r="P130" s="493">
        <f t="shared" si="5"/>
        <v>999</v>
      </c>
      <c r="Q130" s="494"/>
    </row>
    <row r="131" spans="1:17" s="70" customFormat="1" ht="18.899999999999999" customHeight="1" x14ac:dyDescent="0.25">
      <c r="A131" s="490">
        <v>125</v>
      </c>
      <c r="B131" s="502"/>
      <c r="C131" s="502"/>
      <c r="D131" s="503"/>
      <c r="E131" s="504"/>
      <c r="F131" s="494"/>
      <c r="G131" s="494"/>
      <c r="H131" s="505"/>
      <c r="I131" s="506"/>
      <c r="J131" s="507" t="e">
        <f>IF(AND(Q131="",#REF!&gt;0,#REF!&lt;5),K131,)</f>
        <v>#REF!</v>
      </c>
      <c r="K131" s="508" t="str">
        <f>IF(D131="","ZZZ9",IF(AND(#REF!&gt;0,#REF!&lt;5),D131&amp;#REF!,D131&amp;"9"))</f>
        <v>ZZZ9</v>
      </c>
      <c r="L131" s="509">
        <f t="shared" si="3"/>
        <v>999</v>
      </c>
      <c r="M131" s="510">
        <f t="shared" si="4"/>
        <v>999</v>
      </c>
      <c r="N131" s="496"/>
      <c r="O131" s="494"/>
      <c r="P131" s="493">
        <f t="shared" si="5"/>
        <v>999</v>
      </c>
      <c r="Q131" s="494"/>
    </row>
    <row r="132" spans="1:17" s="70" customFormat="1" ht="18.899999999999999" customHeight="1" x14ac:dyDescent="0.25">
      <c r="A132" s="490">
        <v>126</v>
      </c>
      <c r="B132" s="502"/>
      <c r="C132" s="502"/>
      <c r="D132" s="503"/>
      <c r="E132" s="504"/>
      <c r="F132" s="494"/>
      <c r="G132" s="494"/>
      <c r="H132" s="505"/>
      <c r="I132" s="506"/>
      <c r="J132" s="507" t="e">
        <f>IF(AND(Q132="",#REF!&gt;0,#REF!&lt;5),K132,)</f>
        <v>#REF!</v>
      </c>
      <c r="K132" s="508" t="str">
        <f>IF(D132="","ZZZ9",IF(AND(#REF!&gt;0,#REF!&lt;5),D132&amp;#REF!,D132&amp;"9"))</f>
        <v>ZZZ9</v>
      </c>
      <c r="L132" s="509">
        <f t="shared" si="3"/>
        <v>999</v>
      </c>
      <c r="M132" s="510">
        <f t="shared" si="4"/>
        <v>999</v>
      </c>
      <c r="N132" s="496"/>
      <c r="O132" s="494"/>
      <c r="P132" s="493">
        <f t="shared" si="5"/>
        <v>999</v>
      </c>
      <c r="Q132" s="494"/>
    </row>
    <row r="133" spans="1:17" s="70" customFormat="1" ht="18.899999999999999" customHeight="1" x14ac:dyDescent="0.25">
      <c r="A133" s="490">
        <v>127</v>
      </c>
      <c r="B133" s="502"/>
      <c r="C133" s="502"/>
      <c r="D133" s="503"/>
      <c r="E133" s="504"/>
      <c r="F133" s="494"/>
      <c r="G133" s="494"/>
      <c r="H133" s="505"/>
      <c r="I133" s="506"/>
      <c r="J133" s="507" t="e">
        <f>IF(AND(Q133="",#REF!&gt;0,#REF!&lt;5),K133,)</f>
        <v>#REF!</v>
      </c>
      <c r="K133" s="508" t="str">
        <f>IF(D133="","ZZZ9",IF(AND(#REF!&gt;0,#REF!&lt;5),D133&amp;#REF!,D133&amp;"9"))</f>
        <v>ZZZ9</v>
      </c>
      <c r="L133" s="509">
        <f t="shared" si="3"/>
        <v>999</v>
      </c>
      <c r="M133" s="510">
        <f t="shared" si="4"/>
        <v>999</v>
      </c>
      <c r="N133" s="496"/>
      <c r="O133" s="494"/>
      <c r="P133" s="493">
        <f t="shared" si="5"/>
        <v>999</v>
      </c>
      <c r="Q133" s="494"/>
    </row>
    <row r="134" spans="1:17" s="70" customFormat="1" ht="18.899999999999999" customHeight="1" x14ac:dyDescent="0.25">
      <c r="A134" s="490">
        <v>128</v>
      </c>
      <c r="B134" s="502"/>
      <c r="C134" s="502"/>
      <c r="D134" s="503"/>
      <c r="E134" s="504"/>
      <c r="F134" s="494"/>
      <c r="G134" s="494"/>
      <c r="H134" s="505"/>
      <c r="I134" s="506"/>
      <c r="J134" s="507" t="e">
        <f>IF(AND(Q134="",#REF!&gt;0,#REF!&lt;5),K134,)</f>
        <v>#REF!</v>
      </c>
      <c r="K134" s="508" t="str">
        <f>IF(D134="","ZZZ9",IF(AND(#REF!&gt;0,#REF!&lt;5),D134&amp;#REF!,D134&amp;"9"))</f>
        <v>ZZZ9</v>
      </c>
      <c r="L134" s="509">
        <f t="shared" si="3"/>
        <v>999</v>
      </c>
      <c r="M134" s="510">
        <f t="shared" si="4"/>
        <v>999</v>
      </c>
      <c r="N134" s="496"/>
      <c r="O134" s="506"/>
      <c r="P134" s="511">
        <f t="shared" si="5"/>
        <v>999</v>
      </c>
      <c r="Q134" s="506"/>
    </row>
    <row r="135" spans="1:17" x14ac:dyDescent="0.25">
      <c r="A135" s="490">
        <v>129</v>
      </c>
      <c r="B135" s="502"/>
      <c r="C135" s="502"/>
      <c r="D135" s="503"/>
      <c r="E135" s="504"/>
      <c r="F135" s="494"/>
      <c r="G135" s="494"/>
      <c r="H135" s="505"/>
      <c r="I135" s="506"/>
      <c r="J135" s="507" t="e">
        <f>IF(AND(Q135="",#REF!&gt;0,#REF!&lt;5),K135,)</f>
        <v>#REF!</v>
      </c>
      <c r="K135" s="508" t="str">
        <f>IF(D135="","ZZZ9",IF(AND(#REF!&gt;0,#REF!&lt;5),D135&amp;#REF!,D135&amp;"9"))</f>
        <v>ZZZ9</v>
      </c>
      <c r="L135" s="509">
        <f t="shared" si="3"/>
        <v>999</v>
      </c>
      <c r="M135" s="510">
        <f t="shared" si="4"/>
        <v>999</v>
      </c>
      <c r="N135" s="496"/>
      <c r="O135" s="494"/>
      <c r="P135" s="493">
        <f t="shared" si="5"/>
        <v>999</v>
      </c>
      <c r="Q135" s="494"/>
    </row>
    <row r="136" spans="1:17" x14ac:dyDescent="0.25">
      <c r="A136" s="490">
        <v>130</v>
      </c>
      <c r="B136" s="502"/>
      <c r="C136" s="502"/>
      <c r="D136" s="503"/>
      <c r="E136" s="504"/>
      <c r="F136" s="494"/>
      <c r="G136" s="494"/>
      <c r="H136" s="505"/>
      <c r="I136" s="506"/>
      <c r="J136" s="507" t="e">
        <f>IF(AND(Q136="",#REF!&gt;0,#REF!&lt;5),K136,)</f>
        <v>#REF!</v>
      </c>
      <c r="K136" s="508" t="str">
        <f>IF(D136="","ZZZ9",IF(AND(#REF!&gt;0,#REF!&lt;5),D136&amp;#REF!,D136&amp;"9"))</f>
        <v>ZZZ9</v>
      </c>
      <c r="L136" s="509">
        <f t="shared" si="3"/>
        <v>999</v>
      </c>
      <c r="M136" s="510">
        <f t="shared" si="4"/>
        <v>999</v>
      </c>
      <c r="N136" s="496"/>
      <c r="O136" s="494"/>
      <c r="P136" s="493">
        <f t="shared" si="5"/>
        <v>999</v>
      </c>
      <c r="Q136" s="494"/>
    </row>
    <row r="137" spans="1:17" x14ac:dyDescent="0.25">
      <c r="A137" s="490">
        <v>131</v>
      </c>
      <c r="B137" s="502"/>
      <c r="C137" s="502"/>
      <c r="D137" s="503"/>
      <c r="E137" s="504"/>
      <c r="F137" s="494"/>
      <c r="G137" s="494"/>
      <c r="H137" s="505"/>
      <c r="I137" s="506"/>
      <c r="J137" s="507" t="e">
        <f>IF(AND(Q137="",#REF!&gt;0,#REF!&lt;5),K137,)</f>
        <v>#REF!</v>
      </c>
      <c r="K137" s="508" t="str">
        <f>IF(D137="","ZZZ9",IF(AND(#REF!&gt;0,#REF!&lt;5),D137&amp;#REF!,D137&amp;"9"))</f>
        <v>ZZZ9</v>
      </c>
      <c r="L137" s="509">
        <f t="shared" si="3"/>
        <v>999</v>
      </c>
      <c r="M137" s="510">
        <f t="shared" si="4"/>
        <v>999</v>
      </c>
      <c r="N137" s="496"/>
      <c r="O137" s="494"/>
      <c r="P137" s="493">
        <f t="shared" si="5"/>
        <v>999</v>
      </c>
      <c r="Q137" s="494"/>
    </row>
    <row r="138" spans="1:17" x14ac:dyDescent="0.25">
      <c r="A138" s="490">
        <v>132</v>
      </c>
      <c r="B138" s="502"/>
      <c r="C138" s="502"/>
      <c r="D138" s="503"/>
      <c r="E138" s="504"/>
      <c r="F138" s="494"/>
      <c r="G138" s="494"/>
      <c r="H138" s="505"/>
      <c r="I138" s="506"/>
      <c r="J138" s="507" t="e">
        <f>IF(AND(Q138="",#REF!&gt;0,#REF!&lt;5),K138,)</f>
        <v>#REF!</v>
      </c>
      <c r="K138" s="508" t="str">
        <f>IF(D138="","ZZZ9",IF(AND(#REF!&gt;0,#REF!&lt;5),D138&amp;#REF!,D138&amp;"9"))</f>
        <v>ZZZ9</v>
      </c>
      <c r="L138" s="509">
        <f t="shared" si="3"/>
        <v>999</v>
      </c>
      <c r="M138" s="510">
        <f t="shared" si="4"/>
        <v>999</v>
      </c>
      <c r="N138" s="496"/>
      <c r="O138" s="494"/>
      <c r="P138" s="493">
        <f t="shared" si="5"/>
        <v>999</v>
      </c>
      <c r="Q138" s="494"/>
    </row>
    <row r="139" spans="1:17" x14ac:dyDescent="0.25">
      <c r="A139" s="490">
        <v>133</v>
      </c>
      <c r="B139" s="502"/>
      <c r="C139" s="502"/>
      <c r="D139" s="503"/>
      <c r="E139" s="504"/>
      <c r="F139" s="494"/>
      <c r="G139" s="494"/>
      <c r="H139" s="505"/>
      <c r="I139" s="506"/>
      <c r="J139" s="507" t="e">
        <f>IF(AND(Q139="",#REF!&gt;0,#REF!&lt;5),K139,)</f>
        <v>#REF!</v>
      </c>
      <c r="K139" s="508" t="str">
        <f>IF(D139="","ZZZ9",IF(AND(#REF!&gt;0,#REF!&lt;5),D139&amp;#REF!,D139&amp;"9"))</f>
        <v>ZZZ9</v>
      </c>
      <c r="L139" s="509">
        <f t="shared" si="3"/>
        <v>999</v>
      </c>
      <c r="M139" s="510">
        <f t="shared" si="4"/>
        <v>999</v>
      </c>
      <c r="N139" s="496"/>
      <c r="O139" s="494"/>
      <c r="P139" s="493">
        <f t="shared" si="5"/>
        <v>999</v>
      </c>
      <c r="Q139" s="494"/>
    </row>
    <row r="140" spans="1:17" x14ac:dyDescent="0.25">
      <c r="A140" s="490">
        <v>134</v>
      </c>
      <c r="B140" s="502"/>
      <c r="C140" s="502"/>
      <c r="D140" s="503"/>
      <c r="E140" s="504"/>
      <c r="F140" s="494"/>
      <c r="G140" s="494"/>
      <c r="H140" s="505"/>
      <c r="I140" s="506"/>
      <c r="J140" s="507" t="e">
        <f>IF(AND(Q140="",#REF!&gt;0,#REF!&lt;5),K140,)</f>
        <v>#REF!</v>
      </c>
      <c r="K140" s="508" t="str">
        <f>IF(D140="","ZZZ9",IF(AND(#REF!&gt;0,#REF!&lt;5),D140&amp;#REF!,D140&amp;"9"))</f>
        <v>ZZZ9</v>
      </c>
      <c r="L140" s="509">
        <f t="shared" si="3"/>
        <v>999</v>
      </c>
      <c r="M140" s="510">
        <f t="shared" si="4"/>
        <v>999</v>
      </c>
      <c r="N140" s="496"/>
      <c r="O140" s="494"/>
      <c r="P140" s="493">
        <f t="shared" si="5"/>
        <v>999</v>
      </c>
      <c r="Q140" s="494"/>
    </row>
    <row r="141" spans="1:17" x14ac:dyDescent="0.25">
      <c r="A141" s="490">
        <v>135</v>
      </c>
      <c r="B141" s="502"/>
      <c r="C141" s="502"/>
      <c r="D141" s="503"/>
      <c r="E141" s="504"/>
      <c r="F141" s="494"/>
      <c r="G141" s="494"/>
      <c r="H141" s="505"/>
      <c r="I141" s="506"/>
      <c r="J141" s="507" t="e">
        <f>IF(AND(Q141="",#REF!&gt;0,#REF!&lt;5),K141,)</f>
        <v>#REF!</v>
      </c>
      <c r="K141" s="508" t="str">
        <f>IF(D141="","ZZZ9",IF(AND(#REF!&gt;0,#REF!&lt;5),D141&amp;#REF!,D141&amp;"9"))</f>
        <v>ZZZ9</v>
      </c>
      <c r="L141" s="509">
        <f t="shared" si="3"/>
        <v>999</v>
      </c>
      <c r="M141" s="510">
        <f t="shared" si="4"/>
        <v>999</v>
      </c>
      <c r="N141" s="496"/>
      <c r="O141" s="506"/>
      <c r="P141" s="511">
        <f t="shared" si="5"/>
        <v>999</v>
      </c>
      <c r="Q141" s="506"/>
    </row>
    <row r="142" spans="1:17" x14ac:dyDescent="0.25">
      <c r="A142" s="490">
        <v>136</v>
      </c>
      <c r="B142" s="502"/>
      <c r="C142" s="502"/>
      <c r="D142" s="503"/>
      <c r="E142" s="504"/>
      <c r="F142" s="494"/>
      <c r="G142" s="494"/>
      <c r="H142" s="505"/>
      <c r="I142" s="506"/>
      <c r="J142" s="507" t="e">
        <f>IF(AND(Q142="",#REF!&gt;0,#REF!&lt;5),K142,)</f>
        <v>#REF!</v>
      </c>
      <c r="K142" s="508" t="str">
        <f>IF(D142="","ZZZ9",IF(AND(#REF!&gt;0,#REF!&lt;5),D142&amp;#REF!,D142&amp;"9"))</f>
        <v>ZZZ9</v>
      </c>
      <c r="L142" s="509">
        <f t="shared" si="3"/>
        <v>999</v>
      </c>
      <c r="M142" s="510">
        <f t="shared" si="4"/>
        <v>999</v>
      </c>
      <c r="N142" s="496"/>
      <c r="O142" s="494"/>
      <c r="P142" s="493">
        <f t="shared" si="5"/>
        <v>999</v>
      </c>
      <c r="Q142" s="494"/>
    </row>
    <row r="143" spans="1:17" x14ac:dyDescent="0.25">
      <c r="A143" s="490">
        <v>137</v>
      </c>
      <c r="B143" s="502"/>
      <c r="C143" s="502"/>
      <c r="D143" s="503"/>
      <c r="E143" s="504"/>
      <c r="F143" s="494"/>
      <c r="G143" s="494"/>
      <c r="H143" s="505"/>
      <c r="I143" s="506"/>
      <c r="J143" s="507" t="e">
        <f>IF(AND(Q143="",#REF!&gt;0,#REF!&lt;5),K143,)</f>
        <v>#REF!</v>
      </c>
      <c r="K143" s="508" t="str">
        <f>IF(D143="","ZZZ9",IF(AND(#REF!&gt;0,#REF!&lt;5),D143&amp;#REF!,D143&amp;"9"))</f>
        <v>ZZZ9</v>
      </c>
      <c r="L143" s="509">
        <f t="shared" si="3"/>
        <v>999</v>
      </c>
      <c r="M143" s="510">
        <f t="shared" si="4"/>
        <v>999</v>
      </c>
      <c r="N143" s="496"/>
      <c r="O143" s="494"/>
      <c r="P143" s="493">
        <f t="shared" si="5"/>
        <v>999</v>
      </c>
      <c r="Q143" s="494"/>
    </row>
    <row r="144" spans="1:17" x14ac:dyDescent="0.25">
      <c r="A144" s="490">
        <v>138</v>
      </c>
      <c r="B144" s="502"/>
      <c r="C144" s="502"/>
      <c r="D144" s="503"/>
      <c r="E144" s="504"/>
      <c r="F144" s="494"/>
      <c r="G144" s="494"/>
      <c r="H144" s="505"/>
      <c r="I144" s="506"/>
      <c r="J144" s="507" t="e">
        <f>IF(AND(Q144="",#REF!&gt;0,#REF!&lt;5),K144,)</f>
        <v>#REF!</v>
      </c>
      <c r="K144" s="508" t="str">
        <f>IF(D144="","ZZZ9",IF(AND(#REF!&gt;0,#REF!&lt;5),D144&amp;#REF!,D144&amp;"9"))</f>
        <v>ZZZ9</v>
      </c>
      <c r="L144" s="509">
        <f t="shared" si="3"/>
        <v>999</v>
      </c>
      <c r="M144" s="510">
        <f t="shared" si="4"/>
        <v>999</v>
      </c>
      <c r="N144" s="496"/>
      <c r="O144" s="494"/>
      <c r="P144" s="493">
        <f t="shared" si="5"/>
        <v>999</v>
      </c>
      <c r="Q144" s="494"/>
    </row>
    <row r="145" spans="1:17" x14ac:dyDescent="0.25">
      <c r="A145" s="490">
        <v>139</v>
      </c>
      <c r="B145" s="502"/>
      <c r="C145" s="502"/>
      <c r="D145" s="503"/>
      <c r="E145" s="504"/>
      <c r="F145" s="494"/>
      <c r="G145" s="494"/>
      <c r="H145" s="505"/>
      <c r="I145" s="506"/>
      <c r="J145" s="507" t="e">
        <f>IF(AND(Q145="",#REF!&gt;0,#REF!&lt;5),K145,)</f>
        <v>#REF!</v>
      </c>
      <c r="K145" s="508" t="str">
        <f>IF(D145="","ZZZ9",IF(AND(#REF!&gt;0,#REF!&lt;5),D145&amp;#REF!,D145&amp;"9"))</f>
        <v>ZZZ9</v>
      </c>
      <c r="L145" s="509">
        <f t="shared" si="3"/>
        <v>999</v>
      </c>
      <c r="M145" s="510">
        <f t="shared" si="4"/>
        <v>999</v>
      </c>
      <c r="N145" s="496"/>
      <c r="O145" s="494"/>
      <c r="P145" s="493">
        <f t="shared" si="5"/>
        <v>999</v>
      </c>
      <c r="Q145" s="494"/>
    </row>
    <row r="146" spans="1:17" x14ac:dyDescent="0.25">
      <c r="A146" s="490">
        <v>140</v>
      </c>
      <c r="B146" s="502"/>
      <c r="C146" s="502"/>
      <c r="D146" s="503"/>
      <c r="E146" s="504"/>
      <c r="F146" s="494"/>
      <c r="G146" s="494"/>
      <c r="H146" s="505"/>
      <c r="I146" s="506"/>
      <c r="J146" s="507" t="e">
        <f>IF(AND(Q146="",#REF!&gt;0,#REF!&lt;5),K146,)</f>
        <v>#REF!</v>
      </c>
      <c r="K146" s="508" t="str">
        <f>IF(D146="","ZZZ9",IF(AND(#REF!&gt;0,#REF!&lt;5),D146&amp;#REF!,D146&amp;"9"))</f>
        <v>ZZZ9</v>
      </c>
      <c r="L146" s="509">
        <f t="shared" si="3"/>
        <v>999</v>
      </c>
      <c r="M146" s="510">
        <f t="shared" si="4"/>
        <v>999</v>
      </c>
      <c r="N146" s="496"/>
      <c r="O146" s="494"/>
      <c r="P146" s="493">
        <f t="shared" si="5"/>
        <v>999</v>
      </c>
      <c r="Q146" s="494"/>
    </row>
    <row r="147" spans="1:17" x14ac:dyDescent="0.25">
      <c r="A147" s="490">
        <v>141</v>
      </c>
      <c r="B147" s="502"/>
      <c r="C147" s="502"/>
      <c r="D147" s="503"/>
      <c r="E147" s="504"/>
      <c r="F147" s="494"/>
      <c r="G147" s="494"/>
      <c r="H147" s="505"/>
      <c r="I147" s="506"/>
      <c r="J147" s="507" t="e">
        <f>IF(AND(Q147="",#REF!&gt;0,#REF!&lt;5),K147,)</f>
        <v>#REF!</v>
      </c>
      <c r="K147" s="508" t="str">
        <f>IF(D147="","ZZZ9",IF(AND(#REF!&gt;0,#REF!&lt;5),D147&amp;#REF!,D147&amp;"9"))</f>
        <v>ZZZ9</v>
      </c>
      <c r="L147" s="509">
        <f t="shared" si="3"/>
        <v>999</v>
      </c>
      <c r="M147" s="510">
        <f t="shared" si="4"/>
        <v>999</v>
      </c>
      <c r="N147" s="496"/>
      <c r="O147" s="494"/>
      <c r="P147" s="493">
        <f t="shared" si="5"/>
        <v>999</v>
      </c>
      <c r="Q147" s="494"/>
    </row>
    <row r="148" spans="1:17" x14ac:dyDescent="0.25">
      <c r="A148" s="490">
        <v>142</v>
      </c>
      <c r="B148" s="502"/>
      <c r="C148" s="502"/>
      <c r="D148" s="503"/>
      <c r="E148" s="504"/>
      <c r="F148" s="494"/>
      <c r="G148" s="494"/>
      <c r="H148" s="505"/>
      <c r="I148" s="506"/>
      <c r="J148" s="507" t="e">
        <f>IF(AND(Q148="",#REF!&gt;0,#REF!&lt;5),K148,)</f>
        <v>#REF!</v>
      </c>
      <c r="K148" s="508" t="str">
        <f>IF(D148="","ZZZ9",IF(AND(#REF!&gt;0,#REF!&lt;5),D148&amp;#REF!,D148&amp;"9"))</f>
        <v>ZZZ9</v>
      </c>
      <c r="L148" s="509">
        <f t="shared" si="3"/>
        <v>999</v>
      </c>
      <c r="M148" s="510">
        <f t="shared" si="4"/>
        <v>999</v>
      </c>
      <c r="N148" s="496"/>
      <c r="O148" s="506"/>
      <c r="P148" s="511">
        <f t="shared" si="5"/>
        <v>999</v>
      </c>
      <c r="Q148" s="506"/>
    </row>
    <row r="149" spans="1:17" x14ac:dyDescent="0.25">
      <c r="A149" s="490">
        <v>143</v>
      </c>
      <c r="B149" s="502"/>
      <c r="C149" s="502"/>
      <c r="D149" s="503"/>
      <c r="E149" s="504"/>
      <c r="F149" s="494"/>
      <c r="G149" s="494"/>
      <c r="H149" s="505"/>
      <c r="I149" s="506"/>
      <c r="J149" s="507" t="e">
        <f>IF(AND(Q149="",#REF!&gt;0,#REF!&lt;5),K149,)</f>
        <v>#REF!</v>
      </c>
      <c r="K149" s="508" t="str">
        <f>IF(D149="","ZZZ9",IF(AND(#REF!&gt;0,#REF!&lt;5),D149&amp;#REF!,D149&amp;"9"))</f>
        <v>ZZZ9</v>
      </c>
      <c r="L149" s="509">
        <f t="shared" si="3"/>
        <v>999</v>
      </c>
      <c r="M149" s="510">
        <f t="shared" si="4"/>
        <v>999</v>
      </c>
      <c r="N149" s="496"/>
      <c r="O149" s="494"/>
      <c r="P149" s="493">
        <f t="shared" si="5"/>
        <v>999</v>
      </c>
      <c r="Q149" s="494"/>
    </row>
    <row r="150" spans="1:17" x14ac:dyDescent="0.25">
      <c r="A150" s="490">
        <v>144</v>
      </c>
      <c r="B150" s="502"/>
      <c r="C150" s="502"/>
      <c r="D150" s="503"/>
      <c r="E150" s="504"/>
      <c r="F150" s="494"/>
      <c r="G150" s="494"/>
      <c r="H150" s="505"/>
      <c r="I150" s="506"/>
      <c r="J150" s="507" t="e">
        <f>IF(AND(Q150="",#REF!&gt;0,#REF!&lt;5),K150,)</f>
        <v>#REF!</v>
      </c>
      <c r="K150" s="508" t="str">
        <f>IF(D150="","ZZZ9",IF(AND(#REF!&gt;0,#REF!&lt;5),D150&amp;#REF!,D150&amp;"9"))</f>
        <v>ZZZ9</v>
      </c>
      <c r="L150" s="509">
        <f t="shared" si="3"/>
        <v>999</v>
      </c>
      <c r="M150" s="510">
        <f t="shared" si="4"/>
        <v>999</v>
      </c>
      <c r="N150" s="496"/>
      <c r="O150" s="494"/>
      <c r="P150" s="493">
        <f t="shared" si="5"/>
        <v>999</v>
      </c>
      <c r="Q150" s="494"/>
    </row>
    <row r="151" spans="1:17" x14ac:dyDescent="0.25">
      <c r="A151" s="490">
        <v>145</v>
      </c>
      <c r="B151" s="502"/>
      <c r="C151" s="502"/>
      <c r="D151" s="503"/>
      <c r="E151" s="504"/>
      <c r="F151" s="494"/>
      <c r="G151" s="494"/>
      <c r="H151" s="505"/>
      <c r="I151" s="506"/>
      <c r="J151" s="507" t="e">
        <f>IF(AND(Q151="",#REF!&gt;0,#REF!&lt;5),K151,)</f>
        <v>#REF!</v>
      </c>
      <c r="K151" s="508" t="str">
        <f>IF(D151="","ZZZ9",IF(AND(#REF!&gt;0,#REF!&lt;5),D151&amp;#REF!,D151&amp;"9"))</f>
        <v>ZZZ9</v>
      </c>
      <c r="L151" s="509">
        <f t="shared" si="3"/>
        <v>999</v>
      </c>
      <c r="M151" s="510">
        <f t="shared" si="4"/>
        <v>999</v>
      </c>
      <c r="N151" s="496"/>
      <c r="O151" s="494"/>
      <c r="P151" s="493">
        <f t="shared" si="5"/>
        <v>999</v>
      </c>
      <c r="Q151" s="494"/>
    </row>
    <row r="152" spans="1:17" x14ac:dyDescent="0.25">
      <c r="A152" s="490">
        <v>146</v>
      </c>
      <c r="B152" s="502"/>
      <c r="C152" s="502"/>
      <c r="D152" s="503"/>
      <c r="E152" s="504"/>
      <c r="F152" s="494"/>
      <c r="G152" s="494"/>
      <c r="H152" s="505"/>
      <c r="I152" s="506"/>
      <c r="J152" s="507" t="e">
        <f>IF(AND(Q152="",#REF!&gt;0,#REF!&lt;5),K152,)</f>
        <v>#REF!</v>
      </c>
      <c r="K152" s="508" t="str">
        <f>IF(D152="","ZZZ9",IF(AND(#REF!&gt;0,#REF!&lt;5),D152&amp;#REF!,D152&amp;"9"))</f>
        <v>ZZZ9</v>
      </c>
      <c r="L152" s="509">
        <f t="shared" si="3"/>
        <v>999</v>
      </c>
      <c r="M152" s="510">
        <f t="shared" si="4"/>
        <v>999</v>
      </c>
      <c r="N152" s="496"/>
      <c r="O152" s="494"/>
      <c r="P152" s="493">
        <f t="shared" si="5"/>
        <v>999</v>
      </c>
      <c r="Q152" s="494"/>
    </row>
    <row r="153" spans="1:17" x14ac:dyDescent="0.25">
      <c r="A153" s="490">
        <v>147</v>
      </c>
      <c r="B153" s="502"/>
      <c r="C153" s="502"/>
      <c r="D153" s="503"/>
      <c r="E153" s="504"/>
      <c r="F153" s="494"/>
      <c r="G153" s="494"/>
      <c r="H153" s="505"/>
      <c r="I153" s="506"/>
      <c r="J153" s="507" t="e">
        <f>IF(AND(Q153="",#REF!&gt;0,#REF!&lt;5),K153,)</f>
        <v>#REF!</v>
      </c>
      <c r="K153" s="508" t="str">
        <f>IF(D153="","ZZZ9",IF(AND(#REF!&gt;0,#REF!&lt;5),D153&amp;#REF!,D153&amp;"9"))</f>
        <v>ZZZ9</v>
      </c>
      <c r="L153" s="509">
        <f t="shared" si="3"/>
        <v>999</v>
      </c>
      <c r="M153" s="510">
        <f t="shared" si="4"/>
        <v>999</v>
      </c>
      <c r="N153" s="496"/>
      <c r="O153" s="494"/>
      <c r="P153" s="493">
        <f t="shared" si="5"/>
        <v>999</v>
      </c>
      <c r="Q153" s="494"/>
    </row>
    <row r="154" spans="1:17" x14ac:dyDescent="0.25">
      <c r="A154" s="490">
        <v>148</v>
      </c>
      <c r="B154" s="502"/>
      <c r="C154" s="502"/>
      <c r="D154" s="503"/>
      <c r="E154" s="504"/>
      <c r="F154" s="494"/>
      <c r="G154" s="494"/>
      <c r="H154" s="505"/>
      <c r="I154" s="506"/>
      <c r="J154" s="507" t="e">
        <f>IF(AND(Q154="",#REF!&gt;0,#REF!&lt;5),K154,)</f>
        <v>#REF!</v>
      </c>
      <c r="K154" s="508" t="str">
        <f>IF(D154="","ZZZ9",IF(AND(#REF!&gt;0,#REF!&lt;5),D154&amp;#REF!,D154&amp;"9"))</f>
        <v>ZZZ9</v>
      </c>
      <c r="L154" s="509">
        <f t="shared" si="3"/>
        <v>999</v>
      </c>
      <c r="M154" s="510">
        <f t="shared" si="4"/>
        <v>999</v>
      </c>
      <c r="N154" s="496"/>
      <c r="O154" s="494"/>
      <c r="P154" s="493">
        <f t="shared" si="5"/>
        <v>999</v>
      </c>
      <c r="Q154" s="494"/>
    </row>
    <row r="155" spans="1:17" x14ac:dyDescent="0.25">
      <c r="A155" s="490">
        <v>149</v>
      </c>
      <c r="B155" s="502"/>
      <c r="C155" s="502"/>
      <c r="D155" s="503"/>
      <c r="E155" s="504"/>
      <c r="F155" s="494"/>
      <c r="G155" s="494"/>
      <c r="H155" s="505"/>
      <c r="I155" s="506"/>
      <c r="J155" s="507" t="e">
        <f>IF(AND(Q155="",#REF!&gt;0,#REF!&lt;5),K155,)</f>
        <v>#REF!</v>
      </c>
      <c r="K155" s="508" t="str">
        <f>IF(D155="","ZZZ9",IF(AND(#REF!&gt;0,#REF!&lt;5),D155&amp;#REF!,D155&amp;"9"))</f>
        <v>ZZZ9</v>
      </c>
      <c r="L155" s="509">
        <f t="shared" si="3"/>
        <v>999</v>
      </c>
      <c r="M155" s="510">
        <f t="shared" si="4"/>
        <v>999</v>
      </c>
      <c r="N155" s="496"/>
      <c r="O155" s="494"/>
      <c r="P155" s="493">
        <f t="shared" si="5"/>
        <v>999</v>
      </c>
      <c r="Q155" s="494"/>
    </row>
    <row r="156" spans="1:17" x14ac:dyDescent="0.25">
      <c r="A156" s="490">
        <v>150</v>
      </c>
      <c r="B156" s="502"/>
      <c r="C156" s="502"/>
      <c r="D156" s="503"/>
      <c r="E156" s="504"/>
      <c r="F156" s="494"/>
      <c r="G156" s="494"/>
      <c r="H156" s="505"/>
      <c r="I156" s="506"/>
      <c r="J156" s="507" t="e">
        <f>IF(AND(Q156="",#REF!&gt;0,#REF!&lt;5),K156,)</f>
        <v>#REF!</v>
      </c>
      <c r="K156" s="508" t="str">
        <f>IF(D156="","ZZZ9",IF(AND(#REF!&gt;0,#REF!&lt;5),D156&amp;#REF!,D156&amp;"9"))</f>
        <v>ZZZ9</v>
      </c>
      <c r="L156" s="509">
        <f t="shared" si="3"/>
        <v>999</v>
      </c>
      <c r="M156" s="510">
        <f t="shared" si="4"/>
        <v>999</v>
      </c>
      <c r="N156" s="496"/>
      <c r="O156" s="494"/>
      <c r="P156" s="493">
        <f t="shared" si="5"/>
        <v>999</v>
      </c>
      <c r="Q156" s="494"/>
    </row>
  </sheetData>
  <conditionalFormatting sqref="E39:E156">
    <cfRule type="expression" dxfId="56" priority="17" stopIfTrue="1">
      <formula>AND(ROUNDDOWN(($A$4-E39)/365.25,0)&lt;=13,G39&lt;&gt;"OK")</formula>
    </cfRule>
    <cfRule type="expression" dxfId="55" priority="18" stopIfTrue="1">
      <formula>AND(ROUNDDOWN(($A$4-E39)/365.25,0)&lt;=14,G39&lt;&gt;"OK")</formula>
    </cfRule>
    <cfRule type="expression" dxfId="54" priority="19" stopIfTrue="1">
      <formula>AND(ROUNDDOWN(($A$4-E39)/365.25,0)&lt;=17,G39&lt;&gt;"OK")</formula>
    </cfRule>
  </conditionalFormatting>
  <conditionalFormatting sqref="J39:J156">
    <cfRule type="cellIs" dxfId="53" priority="20" stopIfTrue="1" operator="equal">
      <formula>"Z"</formula>
    </cfRule>
  </conditionalFormatting>
  <conditionalFormatting sqref="A39:D156 A7:A38">
    <cfRule type="expression" dxfId="52" priority="21" stopIfTrue="1">
      <formula>$Q7&gt;=1</formula>
    </cfRule>
  </conditionalFormatting>
  <conditionalFormatting sqref="E7:E38">
    <cfRule type="expression" dxfId="51" priority="1" stopIfTrue="1">
      <formula>AND(ROUNDDOWN(($A$4-E7)/365.25,0)&lt;=13,G7&lt;&gt;"OK")</formula>
    </cfRule>
    <cfRule type="expression" dxfId="50" priority="2" stopIfTrue="1">
      <formula>AND(ROUNDDOWN(($A$4-E7)/365.25,0)&lt;=14,G7&lt;&gt;"OK")</formula>
    </cfRule>
    <cfRule type="expression" dxfId="49" priority="3" stopIfTrue="1">
      <formula>AND(ROUNDDOWN(($A$4-E7)/365.25,0)&lt;=17,G7&lt;&gt;"OK")</formula>
    </cfRule>
  </conditionalFormatting>
  <conditionalFormatting sqref="J7:J38">
    <cfRule type="cellIs" dxfId="48" priority="4" stopIfTrue="1" operator="equal">
      <formula>"Z"</formula>
    </cfRule>
  </conditionalFormatting>
  <conditionalFormatting sqref="E7:E14">
    <cfRule type="expression" dxfId="47" priority="5" stopIfTrue="1">
      <formula>AND(ROUNDDOWN(($A$4-E7)/365.25,0)&lt;=13,G7&lt;&gt;"OK")</formula>
    </cfRule>
    <cfRule type="expression" dxfId="46" priority="6" stopIfTrue="1">
      <formula>AND(ROUNDDOWN(($A$4-E7)/365.25,0)&lt;=14,G7&lt;&gt;"OK")</formula>
    </cfRule>
    <cfRule type="expression" dxfId="45" priority="7" stopIfTrue="1">
      <formula>AND(ROUNDDOWN(($A$4-E7)/365.25,0)&lt;=17,G7&lt;&gt;"OK")</formula>
    </cfRule>
  </conditionalFormatting>
  <conditionalFormatting sqref="J7:J14">
    <cfRule type="cellIs" dxfId="44" priority="8" stopIfTrue="1" operator="equal">
      <formula>"Z"</formula>
    </cfRule>
  </conditionalFormatting>
  <conditionalFormatting sqref="E7:E14">
    <cfRule type="expression" dxfId="43" priority="9" stopIfTrue="1">
      <formula>AND(ROUNDDOWN(($A$4-E7)/365.25,0)&lt;=13,G7&lt;&gt;"OK")</formula>
    </cfRule>
    <cfRule type="expression" dxfId="42" priority="10" stopIfTrue="1">
      <formula>AND(ROUNDDOWN(($A$4-E7)/365.25,0)&lt;=14,G7&lt;&gt;"OK")</formula>
    </cfRule>
    <cfRule type="expression" dxfId="41" priority="11" stopIfTrue="1">
      <formula>AND(ROUNDDOWN(($A$4-E7)/365.25,0)&lt;=17,G7&lt;&gt;"OK")</formula>
    </cfRule>
  </conditionalFormatting>
  <conditionalFormatting sqref="E7:E27 E29:E37">
    <cfRule type="expression" dxfId="40" priority="12" stopIfTrue="1">
      <formula>AND(ROUNDDOWN(($A$4-E7)/365.25,0)&lt;=13,G7&lt;&gt;"OK")</formula>
    </cfRule>
    <cfRule type="expression" dxfId="39" priority="13" stopIfTrue="1">
      <formula>AND(ROUNDDOWN(($A$4-E7)/365.25,0)&lt;=14,G7&lt;&gt;"OK")</formula>
    </cfRule>
    <cfRule type="expression" dxfId="38" priority="14" stopIfTrue="1">
      <formula>AND(ROUNDDOWN(($A$4-E7)/365.25,0)&lt;=17,G7&lt;&gt;"OK")</formula>
    </cfRule>
  </conditionalFormatting>
  <conditionalFormatting sqref="B7:D8">
    <cfRule type="expression" dxfId="37" priority="15" stopIfTrue="1">
      <formula>$S7&gt;=1</formula>
    </cfRule>
  </conditionalFormatting>
  <conditionalFormatting sqref="B9:D9 B11:D11 B13:D13 B15:D15 B18:D18 B20:D20 B24:D24 B30 B28:D28 B26:D26 B31:D31 B33:D33 B35:D35">
    <cfRule type="expression" dxfId="36" priority="16" stopIfTrue="1">
      <formula>$S9&gt;=1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F289-772E-47DE-879C-3FB237811B73}">
  <sheetPr codeName="Munka3">
    <tabColor indexed="11"/>
  </sheetPr>
  <dimension ref="A1:AK41"/>
  <sheetViews>
    <sheetView workbookViewId="0">
      <selection activeCell="T13" sqref="T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66" t="str">
        <f>[1]Altalanos!$A$6</f>
        <v>Diákolimpia 2026</v>
      </c>
      <c r="B1" s="666"/>
      <c r="C1" s="666"/>
      <c r="D1" s="666"/>
      <c r="E1" s="666"/>
      <c r="F1" s="666"/>
      <c r="G1" s="512"/>
      <c r="H1" s="513" t="s">
        <v>29</v>
      </c>
      <c r="I1" s="514"/>
      <c r="J1" s="515"/>
      <c r="L1" s="516"/>
      <c r="M1" s="517"/>
      <c r="N1" s="429"/>
      <c r="O1" s="429" t="s">
        <v>410</v>
      </c>
      <c r="P1" s="429"/>
      <c r="Q1" s="428"/>
      <c r="R1" s="429"/>
      <c r="AB1" s="518" t="e">
        <f>IF(Y5=1,CONCATENATE(VLOOKUP(Y3,AA16:AH27,2)),CONCATENATE(VLOOKUP(Y3,AA2:AK13,2)))</f>
        <v>#N/A</v>
      </c>
      <c r="AC1" s="518" t="e">
        <f>IF(Y5=1,CONCATENATE(VLOOKUP(Y3,AA16:AK27,3)),CONCATENATE(VLOOKUP(Y3,AA2:AK13,3)))</f>
        <v>#N/A</v>
      </c>
      <c r="AD1" s="518" t="e">
        <f>IF(Y5=1,CONCATENATE(VLOOKUP(Y3,AA16:AK27,4)),CONCATENATE(VLOOKUP(Y3,AA2:AK13,4)))</f>
        <v>#N/A</v>
      </c>
      <c r="AE1" s="518" t="e">
        <f>IF(Y5=1,CONCATENATE(VLOOKUP(Y3,AA16:AK27,5)),CONCATENATE(VLOOKUP(Y3,AA2:AK13,5)))</f>
        <v>#N/A</v>
      </c>
      <c r="AF1" s="518" t="e">
        <f>IF(Y5=1,CONCATENATE(VLOOKUP(Y3,AA16:AK27,6)),CONCATENATE(VLOOKUP(Y3,AA2:AK13,6)))</f>
        <v>#N/A</v>
      </c>
      <c r="AG1" s="518" t="e">
        <f>IF(Y5=1,CONCATENATE(VLOOKUP(Y3,AA16:AK27,7)),CONCATENATE(VLOOKUP(Y3,AA2:AK13,7)))</f>
        <v>#N/A</v>
      </c>
      <c r="AH1" s="518" t="e">
        <f>IF(Y5=1,CONCATENATE(VLOOKUP(Y3,AA16:AK27,8)),CONCATENATE(VLOOKUP(Y3,AA2:AK13,8)))</f>
        <v>#N/A</v>
      </c>
      <c r="AI1" s="518" t="e">
        <f>IF(Y5=1,CONCATENATE(VLOOKUP(Y3,AA16:AK27,9)),CONCATENATE(VLOOKUP(Y3,AA2:AK13,9)))</f>
        <v>#N/A</v>
      </c>
      <c r="AJ1" s="518" t="e">
        <f>IF(Y5=1,CONCATENATE(VLOOKUP(Y3,AA16:AK27,10)),CONCATENATE(VLOOKUP(Y3,AA2:AK13,10)))</f>
        <v>#N/A</v>
      </c>
      <c r="AK1" s="518" t="e">
        <f>IF(Y5=1,CONCATENATE(VLOOKUP(Y3,AA16:AK27,11)),CONCATENATE(VLOOKUP(Y3,AA2:AK13,11)))</f>
        <v>#N/A</v>
      </c>
    </row>
    <row r="2" spans="1:37" x14ac:dyDescent="0.25">
      <c r="A2" s="519" t="s">
        <v>30</v>
      </c>
      <c r="B2" s="520"/>
      <c r="C2" s="520"/>
      <c r="D2" s="520"/>
      <c r="E2" s="520" t="str">
        <f>[1]Altalanos!$A$8</f>
        <v>Fiú 2 kcs B</v>
      </c>
      <c r="F2" s="520"/>
      <c r="G2" s="521"/>
      <c r="H2" s="522"/>
      <c r="I2" s="522"/>
      <c r="J2" s="523"/>
      <c r="K2" s="516"/>
      <c r="L2" s="516"/>
      <c r="M2" s="516"/>
      <c r="N2" s="431"/>
      <c r="O2" s="430"/>
      <c r="P2" s="431"/>
      <c r="Q2" s="430"/>
      <c r="R2" s="431"/>
      <c r="Y2" s="524"/>
      <c r="Z2" s="525"/>
      <c r="AA2" s="525" t="s">
        <v>105</v>
      </c>
      <c r="AB2" s="526">
        <v>150</v>
      </c>
      <c r="AC2" s="526">
        <v>120</v>
      </c>
      <c r="AD2" s="526">
        <v>100</v>
      </c>
      <c r="AE2" s="526">
        <v>80</v>
      </c>
      <c r="AF2" s="526">
        <v>70</v>
      </c>
      <c r="AG2" s="526">
        <v>60</v>
      </c>
      <c r="AH2" s="526">
        <v>55</v>
      </c>
      <c r="AI2" s="526">
        <v>50</v>
      </c>
      <c r="AJ2" s="526">
        <v>45</v>
      </c>
      <c r="AK2" s="526">
        <v>40</v>
      </c>
    </row>
    <row r="3" spans="1:37" x14ac:dyDescent="0.25">
      <c r="A3" s="461" t="s">
        <v>22</v>
      </c>
      <c r="B3" s="461"/>
      <c r="C3" s="461"/>
      <c r="D3" s="461"/>
      <c r="E3" s="461" t="s">
        <v>15</v>
      </c>
      <c r="F3" s="461"/>
      <c r="G3" s="461"/>
      <c r="H3" s="461" t="s">
        <v>34</v>
      </c>
      <c r="I3" s="461"/>
      <c r="J3" s="527"/>
      <c r="K3" s="461"/>
      <c r="L3" s="528"/>
      <c r="M3" s="528" t="s">
        <v>35</v>
      </c>
      <c r="N3" s="529"/>
      <c r="O3" s="530"/>
      <c r="P3" s="529"/>
      <c r="Q3" s="531" t="s">
        <v>106</v>
      </c>
      <c r="R3" s="526" t="s">
        <v>107</v>
      </c>
      <c r="S3" s="526" t="s">
        <v>149</v>
      </c>
      <c r="Y3" s="525">
        <f>IF(H4="OB","A",IF(H4="IX","W",H4))</f>
        <v>0</v>
      </c>
      <c r="Z3" s="525"/>
      <c r="AA3" s="525" t="s">
        <v>108</v>
      </c>
      <c r="AB3" s="526">
        <v>120</v>
      </c>
      <c r="AC3" s="526">
        <v>90</v>
      </c>
      <c r="AD3" s="526">
        <v>65</v>
      </c>
      <c r="AE3" s="526">
        <v>55</v>
      </c>
      <c r="AF3" s="526">
        <v>50</v>
      </c>
      <c r="AG3" s="526">
        <v>45</v>
      </c>
      <c r="AH3" s="526">
        <v>40</v>
      </c>
      <c r="AI3" s="526">
        <v>35</v>
      </c>
      <c r="AJ3" s="526">
        <v>25</v>
      </c>
      <c r="AK3" s="526">
        <v>20</v>
      </c>
    </row>
    <row r="4" spans="1:37" ht="13.8" thickBot="1" x14ac:dyDescent="0.3">
      <c r="A4" s="667">
        <f>[1]Altalanos!$A$10</f>
        <v>0</v>
      </c>
      <c r="B4" s="667"/>
      <c r="C4" s="667"/>
      <c r="D4" s="532"/>
      <c r="E4" s="533">
        <f>[1]Altalanos!$C$10</f>
        <v>0</v>
      </c>
      <c r="F4" s="533"/>
      <c r="G4" s="533"/>
      <c r="H4" s="534"/>
      <c r="I4" s="533"/>
      <c r="J4" s="535"/>
      <c r="K4" s="534"/>
      <c r="L4" s="536"/>
      <c r="M4" s="537">
        <f>[1]Altalanos!$E$10</f>
        <v>0</v>
      </c>
      <c r="N4" s="538"/>
      <c r="O4" s="539"/>
      <c r="P4" s="538"/>
      <c r="Q4" s="540" t="s">
        <v>109</v>
      </c>
      <c r="R4" s="541" t="s">
        <v>110</v>
      </c>
      <c r="S4" s="541" t="s">
        <v>150</v>
      </c>
      <c r="Y4" s="525"/>
      <c r="Z4" s="525"/>
      <c r="AA4" s="525" t="s">
        <v>111</v>
      </c>
      <c r="AB4" s="526">
        <v>90</v>
      </c>
      <c r="AC4" s="526">
        <v>60</v>
      </c>
      <c r="AD4" s="526">
        <v>45</v>
      </c>
      <c r="AE4" s="526">
        <v>34</v>
      </c>
      <c r="AF4" s="526">
        <v>27</v>
      </c>
      <c r="AG4" s="526">
        <v>22</v>
      </c>
      <c r="AH4" s="526">
        <v>18</v>
      </c>
      <c r="AI4" s="526">
        <v>15</v>
      </c>
      <c r="AJ4" s="526">
        <v>12</v>
      </c>
      <c r="AK4" s="526">
        <v>9</v>
      </c>
    </row>
    <row r="5" spans="1:37" x14ac:dyDescent="0.25">
      <c r="A5" s="542"/>
      <c r="B5" s="542" t="s">
        <v>112</v>
      </c>
      <c r="C5" s="543" t="s">
        <v>113</v>
      </c>
      <c r="D5" s="542" t="s">
        <v>114</v>
      </c>
      <c r="E5" s="542" t="s">
        <v>115</v>
      </c>
      <c r="F5" s="542"/>
      <c r="G5" s="542" t="s">
        <v>26</v>
      </c>
      <c r="H5" s="542"/>
      <c r="I5" s="542" t="s">
        <v>37</v>
      </c>
      <c r="J5" s="542"/>
      <c r="K5" s="544" t="s">
        <v>116</v>
      </c>
      <c r="L5" s="544" t="s">
        <v>117</v>
      </c>
      <c r="M5" s="544" t="s">
        <v>118</v>
      </c>
      <c r="Q5" s="545" t="s">
        <v>119</v>
      </c>
      <c r="R5" s="546" t="s">
        <v>120</v>
      </c>
      <c r="S5" s="546" t="s">
        <v>151</v>
      </c>
      <c r="Y5" s="525">
        <f>IF(OR([1]Altalanos!$A$8="F1",[1]Altalanos!$A$8="F2",[1]Altalanos!$A$8="N1",[1]Altalanos!$A$8="N2"),1,2)</f>
        <v>2</v>
      </c>
      <c r="Z5" s="525"/>
      <c r="AA5" s="525" t="s">
        <v>121</v>
      </c>
      <c r="AB5" s="526">
        <v>60</v>
      </c>
      <c r="AC5" s="526">
        <v>40</v>
      </c>
      <c r="AD5" s="526">
        <v>30</v>
      </c>
      <c r="AE5" s="526">
        <v>20</v>
      </c>
      <c r="AF5" s="526">
        <v>18</v>
      </c>
      <c r="AG5" s="526">
        <v>15</v>
      </c>
      <c r="AH5" s="526">
        <v>12</v>
      </c>
      <c r="AI5" s="526">
        <v>10</v>
      </c>
      <c r="AJ5" s="526">
        <v>8</v>
      </c>
      <c r="AK5" s="526">
        <v>6</v>
      </c>
    </row>
    <row r="6" spans="1:37" x14ac:dyDescent="0.25">
      <c r="A6" s="547"/>
      <c r="B6" s="547"/>
      <c r="C6" s="548"/>
      <c r="D6" s="547"/>
      <c r="E6" s="547"/>
      <c r="F6" s="547"/>
      <c r="G6" s="547"/>
      <c r="H6" s="547"/>
      <c r="I6" s="547"/>
      <c r="J6" s="547"/>
      <c r="K6" s="547"/>
      <c r="L6" s="547"/>
      <c r="M6" s="547"/>
      <c r="Y6" s="525"/>
      <c r="Z6" s="525"/>
      <c r="AA6" s="525" t="s">
        <v>122</v>
      </c>
      <c r="AB6" s="526">
        <v>40</v>
      </c>
      <c r="AC6" s="526">
        <v>25</v>
      </c>
      <c r="AD6" s="526">
        <v>18</v>
      </c>
      <c r="AE6" s="526">
        <v>13</v>
      </c>
      <c r="AF6" s="526">
        <v>10</v>
      </c>
      <c r="AG6" s="526">
        <v>8</v>
      </c>
      <c r="AH6" s="526">
        <v>6</v>
      </c>
      <c r="AI6" s="526">
        <v>5</v>
      </c>
      <c r="AJ6" s="526">
        <v>4</v>
      </c>
      <c r="AK6" s="526">
        <v>3</v>
      </c>
    </row>
    <row r="7" spans="1:37" x14ac:dyDescent="0.25">
      <c r="A7" s="549" t="s">
        <v>105</v>
      </c>
      <c r="B7" s="550">
        <v>8</v>
      </c>
      <c r="C7" s="551">
        <f>IF($B7="","",VLOOKUP($B7,'Fiú 2 kcs B ELO'!$A$7:$O$22,5))</f>
        <v>0</v>
      </c>
      <c r="D7" s="551">
        <f>IF($B7="","",VLOOKUP($B7,'Fiú 2 kcs B ELO'!$A$7:$O$22,15))</f>
        <v>0</v>
      </c>
      <c r="E7" s="664" t="str">
        <f>UPPER(IF($B7="","",VLOOKUP($B7,'Fiú 2 kcs B ELO'!$A$7:$O$22,2)))</f>
        <v xml:space="preserve">BOLDIZSÁR </v>
      </c>
      <c r="F7" s="664"/>
      <c r="G7" s="664" t="str">
        <f>IF($B7="","",VLOOKUP($B7,'Fiú 2 kcs B ELO'!$A$7:$O$22,3))</f>
        <v>Balázs</v>
      </c>
      <c r="H7" s="664"/>
      <c r="I7" s="552" t="str">
        <f>IF($B7="","",VLOOKUP($B7,'Fiú 2 kcs B ELO'!$A$7:$O$22,4))</f>
        <v>Kispesti Erkel Ferenc Általános Iskola</v>
      </c>
      <c r="J7" s="547"/>
      <c r="K7" s="553"/>
      <c r="L7" s="554" t="str">
        <f>IF(K7="","",CONCATENATE(VLOOKUP($Y$3,$AB$1:$AK$1,K7)," pont"))</f>
        <v/>
      </c>
      <c r="M7" s="555"/>
      <c r="Y7" s="525"/>
      <c r="Z7" s="525"/>
      <c r="AA7" s="525" t="s">
        <v>123</v>
      </c>
      <c r="AB7" s="526">
        <v>25</v>
      </c>
      <c r="AC7" s="526">
        <v>15</v>
      </c>
      <c r="AD7" s="526">
        <v>13</v>
      </c>
      <c r="AE7" s="526">
        <v>8</v>
      </c>
      <c r="AF7" s="526">
        <v>6</v>
      </c>
      <c r="AG7" s="526">
        <v>4</v>
      </c>
      <c r="AH7" s="526">
        <v>3</v>
      </c>
      <c r="AI7" s="526">
        <v>2</v>
      </c>
      <c r="AJ7" s="526">
        <v>1</v>
      </c>
      <c r="AK7" s="526">
        <v>0</v>
      </c>
    </row>
    <row r="8" spans="1:37" x14ac:dyDescent="0.25">
      <c r="A8" s="549"/>
      <c r="B8" s="556"/>
      <c r="C8" s="557"/>
      <c r="D8" s="557"/>
      <c r="E8" s="557"/>
      <c r="F8" s="557"/>
      <c r="G8" s="557"/>
      <c r="H8" s="557"/>
      <c r="I8" s="557"/>
      <c r="J8" s="547"/>
      <c r="K8" s="549"/>
      <c r="L8" s="549"/>
      <c r="M8" s="558"/>
      <c r="Y8" s="525"/>
      <c r="Z8" s="525"/>
      <c r="AA8" s="525" t="s">
        <v>124</v>
      </c>
      <c r="AB8" s="526">
        <v>15</v>
      </c>
      <c r="AC8" s="526">
        <v>10</v>
      </c>
      <c r="AD8" s="526">
        <v>7</v>
      </c>
      <c r="AE8" s="526">
        <v>5</v>
      </c>
      <c r="AF8" s="526">
        <v>4</v>
      </c>
      <c r="AG8" s="526">
        <v>3</v>
      </c>
      <c r="AH8" s="526">
        <v>2</v>
      </c>
      <c r="AI8" s="526">
        <v>1</v>
      </c>
      <c r="AJ8" s="526">
        <v>0</v>
      </c>
      <c r="AK8" s="526">
        <v>0</v>
      </c>
    </row>
    <row r="9" spans="1:37" x14ac:dyDescent="0.25">
      <c r="A9" s="549" t="s">
        <v>125</v>
      </c>
      <c r="B9" s="550">
        <v>15</v>
      </c>
      <c r="C9" s="551">
        <f>IF($B9="","",VLOOKUP($B9,'Fiú 2 kcs B ELO'!$A$7:$O$22,5))</f>
        <v>0</v>
      </c>
      <c r="D9" s="551">
        <f>IF($B9="","",VLOOKUP($B9,'Fiú 2 kcs B ELO'!$A$7:$O$22,15))</f>
        <v>0</v>
      </c>
      <c r="E9" s="664" t="str">
        <f>UPPER(IF($B9="","",VLOOKUP($B9,'Fiú 2 kcs B ELO'!$A$7:$O$22,2)))</f>
        <v>FEHÉR</v>
      </c>
      <c r="F9" s="664"/>
      <c r="G9" s="664" t="str">
        <f>IF($B9="","",VLOOKUP($B9,'Fiú 2 kcs B ELO'!$A$7:$O$22,3))</f>
        <v xml:space="preserve"> Gyula Bendegúz</v>
      </c>
      <c r="H9" s="664"/>
      <c r="I9" s="552" t="str">
        <f>IF($B9="","",VLOOKUP($B9,'Fiú 2 kcs B ELO'!$A$7:$O$22,4))</f>
        <v>Gyöngyössolymosi Nagy Gyula Katolikus Általános Iskola és Alapfokú Művészeti Iskola</v>
      </c>
      <c r="J9" s="547"/>
      <c r="K9" s="553"/>
      <c r="L9" s="554" t="str">
        <f>IF(K9="","",CONCATENATE(VLOOKUP($Y$3,$AB$1:$AK$1,K9)," pont"))</f>
        <v/>
      </c>
      <c r="M9" s="555"/>
      <c r="Y9" s="525"/>
      <c r="Z9" s="525"/>
      <c r="AA9" s="525" t="s">
        <v>126</v>
      </c>
      <c r="AB9" s="526">
        <v>10</v>
      </c>
      <c r="AC9" s="526">
        <v>6</v>
      </c>
      <c r="AD9" s="526">
        <v>4</v>
      </c>
      <c r="AE9" s="526">
        <v>2</v>
      </c>
      <c r="AF9" s="526">
        <v>1</v>
      </c>
      <c r="AG9" s="526">
        <v>0</v>
      </c>
      <c r="AH9" s="526">
        <v>0</v>
      </c>
      <c r="AI9" s="526">
        <v>0</v>
      </c>
      <c r="AJ9" s="526">
        <v>0</v>
      </c>
      <c r="AK9" s="526">
        <v>0</v>
      </c>
    </row>
    <row r="10" spans="1:37" x14ac:dyDescent="0.25">
      <c r="A10" s="549"/>
      <c r="B10" s="556"/>
      <c r="C10" s="557"/>
      <c r="D10" s="557"/>
      <c r="E10" s="557"/>
      <c r="F10" s="557"/>
      <c r="G10" s="557"/>
      <c r="H10" s="557"/>
      <c r="I10" s="557"/>
      <c r="J10" s="547"/>
      <c r="K10" s="549"/>
      <c r="L10" s="549"/>
      <c r="M10" s="558"/>
      <c r="Y10" s="525"/>
      <c r="Z10" s="525"/>
      <c r="AA10" s="525" t="s">
        <v>127</v>
      </c>
      <c r="AB10" s="526">
        <v>6</v>
      </c>
      <c r="AC10" s="526">
        <v>3</v>
      </c>
      <c r="AD10" s="526">
        <v>2</v>
      </c>
      <c r="AE10" s="526">
        <v>1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</row>
    <row r="11" spans="1:37" x14ac:dyDescent="0.25">
      <c r="A11" s="549" t="s">
        <v>128</v>
      </c>
      <c r="B11" s="550">
        <v>6</v>
      </c>
      <c r="C11" s="551">
        <f>IF($B11="","",VLOOKUP($B11,'Fiú 2 kcs B ELO'!$A$7:$O$22,5))</f>
        <v>0</v>
      </c>
      <c r="D11" s="551">
        <f>IF($B11="","",VLOOKUP($B11,'Fiú 2 kcs B ELO'!$A$7:$O$22,15))</f>
        <v>0</v>
      </c>
      <c r="E11" s="664" t="str">
        <f>UPPER(IF($B11="","",VLOOKUP($B11,'Fiú 2 kcs B ELO'!$A$7:$O$22,2)))</f>
        <v>BUKÓ</v>
      </c>
      <c r="F11" s="664"/>
      <c r="G11" s="664" t="str">
        <f>IF($B11="","",VLOOKUP($B11,'Fiú 2 kcs B ELO'!$A$7:$O$22,3))</f>
        <v>Dávid</v>
      </c>
      <c r="H11" s="664"/>
      <c r="I11" s="552" t="str">
        <f>IF($B11="","",VLOOKUP($B11,'Fiú 2 kcs B ELO'!$A$7:$O$22,4))</f>
        <v>Kazincbarcikai Pollack Mihály Általános Iskola</v>
      </c>
      <c r="J11" s="547"/>
      <c r="K11" s="553"/>
      <c r="L11" s="554" t="str">
        <f>IF(K11="","",CONCATENATE(VLOOKUP($Y$3,$AB$1:$AK$1,K11)," pont"))</f>
        <v/>
      </c>
      <c r="M11" s="555"/>
      <c r="Y11" s="525"/>
      <c r="Z11" s="525"/>
      <c r="AA11" s="525" t="s">
        <v>129</v>
      </c>
      <c r="AB11" s="526">
        <v>3</v>
      </c>
      <c r="AC11" s="526">
        <v>2</v>
      </c>
      <c r="AD11" s="526">
        <v>1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</row>
    <row r="12" spans="1:37" x14ac:dyDescent="0.25">
      <c r="A12" s="549"/>
      <c r="B12" s="556"/>
      <c r="C12" s="557"/>
      <c r="D12" s="557"/>
      <c r="E12" s="557"/>
      <c r="F12" s="557"/>
      <c r="G12" s="557"/>
      <c r="H12" s="557"/>
      <c r="I12" s="557"/>
      <c r="J12" s="547"/>
      <c r="K12" s="548"/>
      <c r="L12" s="548"/>
      <c r="M12" s="558"/>
      <c r="Y12" s="525"/>
      <c r="Z12" s="525"/>
      <c r="AA12" s="525" t="s">
        <v>130</v>
      </c>
      <c r="AB12" s="559">
        <v>0</v>
      </c>
      <c r="AC12" s="559">
        <v>0</v>
      </c>
      <c r="AD12" s="559">
        <v>0</v>
      </c>
      <c r="AE12" s="559">
        <v>0</v>
      </c>
      <c r="AF12" s="559">
        <v>0</v>
      </c>
      <c r="AG12" s="559">
        <v>0</v>
      </c>
      <c r="AH12" s="559">
        <v>0</v>
      </c>
      <c r="AI12" s="559">
        <v>0</v>
      </c>
      <c r="AJ12" s="559">
        <v>0</v>
      </c>
      <c r="AK12" s="559">
        <v>0</v>
      </c>
    </row>
    <row r="13" spans="1:37" x14ac:dyDescent="0.25">
      <c r="A13" s="549" t="s">
        <v>152</v>
      </c>
      <c r="B13" s="550"/>
      <c r="C13" s="551">
        <v>0</v>
      </c>
      <c r="D13" s="551">
        <v>0</v>
      </c>
      <c r="E13" s="664" t="s">
        <v>411</v>
      </c>
      <c r="F13" s="664"/>
      <c r="G13" s="664" t="s">
        <v>357</v>
      </c>
      <c r="H13" s="664"/>
      <c r="I13" s="147" t="s">
        <v>260</v>
      </c>
      <c r="J13" s="547"/>
      <c r="K13" s="553"/>
      <c r="L13" s="554" t="str">
        <f>IF(K13="","",CONCATENATE(VLOOKUP($Y$3,$AB$1:$AK$1,K13)," pont"))</f>
        <v/>
      </c>
      <c r="M13" s="555"/>
      <c r="Y13" s="525"/>
      <c r="Z13" s="525"/>
      <c r="AA13" s="525" t="s">
        <v>131</v>
      </c>
      <c r="AB13" s="559">
        <v>0</v>
      </c>
      <c r="AC13" s="559">
        <v>0</v>
      </c>
      <c r="AD13" s="559">
        <v>0</v>
      </c>
      <c r="AE13" s="559">
        <v>0</v>
      </c>
      <c r="AF13" s="559">
        <v>0</v>
      </c>
      <c r="AG13" s="559">
        <v>0</v>
      </c>
      <c r="AH13" s="559">
        <v>0</v>
      </c>
      <c r="AI13" s="559">
        <v>0</v>
      </c>
      <c r="AJ13" s="559">
        <v>0</v>
      </c>
      <c r="AK13" s="559">
        <v>0</v>
      </c>
    </row>
    <row r="14" spans="1:37" x14ac:dyDescent="0.25">
      <c r="A14" s="547"/>
      <c r="B14" s="547"/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</row>
    <row r="15" spans="1:37" x14ac:dyDescent="0.25">
      <c r="A15" s="547"/>
      <c r="B15" s="547"/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</row>
    <row r="16" spans="1:37" x14ac:dyDescent="0.25">
      <c r="A16" s="547"/>
      <c r="B16" s="547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Y16" s="525"/>
      <c r="Z16" s="525"/>
      <c r="AA16" s="525" t="s">
        <v>105</v>
      </c>
      <c r="AB16" s="525">
        <v>300</v>
      </c>
      <c r="AC16" s="525">
        <v>250</v>
      </c>
      <c r="AD16" s="525">
        <v>220</v>
      </c>
      <c r="AE16" s="525">
        <v>180</v>
      </c>
      <c r="AF16" s="525">
        <v>160</v>
      </c>
      <c r="AG16" s="525">
        <v>150</v>
      </c>
      <c r="AH16" s="525">
        <v>140</v>
      </c>
      <c r="AI16" s="525">
        <v>130</v>
      </c>
      <c r="AJ16" s="525">
        <v>120</v>
      </c>
      <c r="AK16" s="525">
        <v>110</v>
      </c>
    </row>
    <row r="17" spans="1:37" x14ac:dyDescent="0.25">
      <c r="A17" s="547"/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Y17" s="525"/>
      <c r="Z17" s="525"/>
      <c r="AA17" s="525" t="s">
        <v>108</v>
      </c>
      <c r="AB17" s="525">
        <v>250</v>
      </c>
      <c r="AC17" s="525">
        <v>200</v>
      </c>
      <c r="AD17" s="525">
        <v>160</v>
      </c>
      <c r="AE17" s="525">
        <v>140</v>
      </c>
      <c r="AF17" s="525">
        <v>120</v>
      </c>
      <c r="AG17" s="525">
        <v>110</v>
      </c>
      <c r="AH17" s="525">
        <v>100</v>
      </c>
      <c r="AI17" s="525">
        <v>90</v>
      </c>
      <c r="AJ17" s="525">
        <v>80</v>
      </c>
      <c r="AK17" s="525">
        <v>70</v>
      </c>
    </row>
    <row r="18" spans="1:37" ht="18.75" customHeight="1" x14ac:dyDescent="0.25">
      <c r="A18" s="547"/>
      <c r="B18" s="665"/>
      <c r="C18" s="665"/>
      <c r="D18" s="661" t="str">
        <f>E7</f>
        <v xml:space="preserve">BOLDIZSÁR </v>
      </c>
      <c r="E18" s="661"/>
      <c r="F18" s="661" t="str">
        <f>E9</f>
        <v>FEHÉR</v>
      </c>
      <c r="G18" s="661"/>
      <c r="H18" s="661" t="str">
        <f>E11</f>
        <v>BUKÓ</v>
      </c>
      <c r="I18" s="661"/>
      <c r="J18" s="661" t="str">
        <f>E13</f>
        <v>IMRE</v>
      </c>
      <c r="K18" s="661"/>
      <c r="L18" s="547"/>
      <c r="M18" s="547"/>
      <c r="Y18" s="525"/>
      <c r="Z18" s="525"/>
      <c r="AA18" s="525" t="s">
        <v>111</v>
      </c>
      <c r="AB18" s="525">
        <v>200</v>
      </c>
      <c r="AC18" s="525">
        <v>150</v>
      </c>
      <c r="AD18" s="525">
        <v>130</v>
      </c>
      <c r="AE18" s="525">
        <v>110</v>
      </c>
      <c r="AF18" s="525">
        <v>95</v>
      </c>
      <c r="AG18" s="525">
        <v>80</v>
      </c>
      <c r="AH18" s="525">
        <v>70</v>
      </c>
      <c r="AI18" s="525">
        <v>60</v>
      </c>
      <c r="AJ18" s="525">
        <v>55</v>
      </c>
      <c r="AK18" s="525">
        <v>50</v>
      </c>
    </row>
    <row r="19" spans="1:37" ht="18.75" customHeight="1" x14ac:dyDescent="0.25">
      <c r="A19" s="560" t="s">
        <v>105</v>
      </c>
      <c r="B19" s="659" t="str">
        <f>E7</f>
        <v xml:space="preserve">BOLDIZSÁR </v>
      </c>
      <c r="C19" s="659"/>
      <c r="D19" s="662"/>
      <c r="E19" s="662"/>
      <c r="F19" s="660"/>
      <c r="G19" s="660"/>
      <c r="H19" s="660"/>
      <c r="I19" s="660"/>
      <c r="J19" s="661"/>
      <c r="K19" s="661"/>
      <c r="L19" s="547"/>
      <c r="M19" s="547"/>
      <c r="Y19" s="525"/>
      <c r="Z19" s="525"/>
      <c r="AA19" s="525" t="s">
        <v>121</v>
      </c>
      <c r="AB19" s="525">
        <v>150</v>
      </c>
      <c r="AC19" s="525">
        <v>120</v>
      </c>
      <c r="AD19" s="525">
        <v>100</v>
      </c>
      <c r="AE19" s="525">
        <v>80</v>
      </c>
      <c r="AF19" s="525">
        <v>70</v>
      </c>
      <c r="AG19" s="525">
        <v>60</v>
      </c>
      <c r="AH19" s="525">
        <v>55</v>
      </c>
      <c r="AI19" s="525">
        <v>50</v>
      </c>
      <c r="AJ19" s="525">
        <v>45</v>
      </c>
      <c r="AK19" s="525">
        <v>40</v>
      </c>
    </row>
    <row r="20" spans="1:37" ht="18.75" customHeight="1" x14ac:dyDescent="0.25">
      <c r="A20" s="560" t="s">
        <v>125</v>
      </c>
      <c r="B20" s="659" t="str">
        <f>E9</f>
        <v>FEHÉR</v>
      </c>
      <c r="C20" s="659"/>
      <c r="D20" s="660"/>
      <c r="E20" s="660"/>
      <c r="F20" s="662"/>
      <c r="G20" s="662"/>
      <c r="H20" s="660"/>
      <c r="I20" s="660"/>
      <c r="J20" s="660"/>
      <c r="K20" s="660"/>
      <c r="L20" s="547"/>
      <c r="M20" s="547"/>
      <c r="Y20" s="525"/>
      <c r="Z20" s="525"/>
      <c r="AA20" s="525" t="s">
        <v>122</v>
      </c>
      <c r="AB20" s="525">
        <v>120</v>
      </c>
      <c r="AC20" s="525">
        <v>90</v>
      </c>
      <c r="AD20" s="525">
        <v>65</v>
      </c>
      <c r="AE20" s="525">
        <v>55</v>
      </c>
      <c r="AF20" s="525">
        <v>50</v>
      </c>
      <c r="AG20" s="525">
        <v>45</v>
      </c>
      <c r="AH20" s="525">
        <v>40</v>
      </c>
      <c r="AI20" s="525">
        <v>35</v>
      </c>
      <c r="AJ20" s="525">
        <v>25</v>
      </c>
      <c r="AK20" s="525">
        <v>20</v>
      </c>
    </row>
    <row r="21" spans="1:37" ht="18.75" customHeight="1" x14ac:dyDescent="0.25">
      <c r="A21" s="560" t="s">
        <v>128</v>
      </c>
      <c r="B21" s="659" t="str">
        <f>E11</f>
        <v>BUKÓ</v>
      </c>
      <c r="C21" s="659"/>
      <c r="D21" s="660"/>
      <c r="E21" s="660"/>
      <c r="F21" s="660"/>
      <c r="G21" s="660"/>
      <c r="H21" s="662"/>
      <c r="I21" s="662"/>
      <c r="J21" s="660"/>
      <c r="K21" s="660"/>
      <c r="L21" s="547"/>
      <c r="M21" s="547"/>
      <c r="Y21" s="525"/>
      <c r="Z21" s="525"/>
      <c r="AA21" s="525" t="s">
        <v>123</v>
      </c>
      <c r="AB21" s="525">
        <v>90</v>
      </c>
      <c r="AC21" s="525">
        <v>60</v>
      </c>
      <c r="AD21" s="525">
        <v>45</v>
      </c>
      <c r="AE21" s="525">
        <v>34</v>
      </c>
      <c r="AF21" s="525">
        <v>27</v>
      </c>
      <c r="AG21" s="525">
        <v>22</v>
      </c>
      <c r="AH21" s="525">
        <v>18</v>
      </c>
      <c r="AI21" s="525">
        <v>15</v>
      </c>
      <c r="AJ21" s="525">
        <v>12</v>
      </c>
      <c r="AK21" s="525">
        <v>9</v>
      </c>
    </row>
    <row r="22" spans="1:37" ht="18.75" customHeight="1" x14ac:dyDescent="0.25">
      <c r="A22" s="560" t="s">
        <v>152</v>
      </c>
      <c r="B22" s="659" t="str">
        <f>E13</f>
        <v>IMRE</v>
      </c>
      <c r="C22" s="659"/>
      <c r="D22" s="660"/>
      <c r="E22" s="660"/>
      <c r="F22" s="660"/>
      <c r="G22" s="660"/>
      <c r="H22" s="661"/>
      <c r="I22" s="661"/>
      <c r="J22" s="662"/>
      <c r="K22" s="662"/>
      <c r="L22" s="547"/>
      <c r="M22" s="547"/>
      <c r="Y22" s="525"/>
      <c r="Z22" s="525"/>
      <c r="AA22" s="525" t="s">
        <v>124</v>
      </c>
      <c r="AB22" s="525">
        <v>60</v>
      </c>
      <c r="AC22" s="525">
        <v>40</v>
      </c>
      <c r="AD22" s="525">
        <v>30</v>
      </c>
      <c r="AE22" s="525">
        <v>20</v>
      </c>
      <c r="AF22" s="525">
        <v>18</v>
      </c>
      <c r="AG22" s="525">
        <v>15</v>
      </c>
      <c r="AH22" s="525">
        <v>12</v>
      </c>
      <c r="AI22" s="525">
        <v>10</v>
      </c>
      <c r="AJ22" s="525">
        <v>8</v>
      </c>
      <c r="AK22" s="525">
        <v>6</v>
      </c>
    </row>
    <row r="23" spans="1:37" x14ac:dyDescent="0.25">
      <c r="A23" s="547"/>
      <c r="B23" s="547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Y23" s="525"/>
      <c r="Z23" s="525"/>
      <c r="AA23" s="525" t="s">
        <v>126</v>
      </c>
      <c r="AB23" s="525">
        <v>40</v>
      </c>
      <c r="AC23" s="525">
        <v>25</v>
      </c>
      <c r="AD23" s="525">
        <v>18</v>
      </c>
      <c r="AE23" s="525">
        <v>13</v>
      </c>
      <c r="AF23" s="525">
        <v>8</v>
      </c>
      <c r="AG23" s="525">
        <v>7</v>
      </c>
      <c r="AH23" s="525">
        <v>6</v>
      </c>
      <c r="AI23" s="525">
        <v>5</v>
      </c>
      <c r="AJ23" s="525">
        <v>4</v>
      </c>
      <c r="AK23" s="525">
        <v>3</v>
      </c>
    </row>
    <row r="24" spans="1:37" x14ac:dyDescent="0.25">
      <c r="A24" s="547"/>
      <c r="B24" s="547"/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  <c r="Y24" s="525"/>
      <c r="Z24" s="525"/>
      <c r="AA24" s="525" t="s">
        <v>127</v>
      </c>
      <c r="AB24" s="525">
        <v>25</v>
      </c>
      <c r="AC24" s="525">
        <v>15</v>
      </c>
      <c r="AD24" s="525">
        <v>13</v>
      </c>
      <c r="AE24" s="525">
        <v>7</v>
      </c>
      <c r="AF24" s="525">
        <v>6</v>
      </c>
      <c r="AG24" s="525">
        <v>5</v>
      </c>
      <c r="AH24" s="525">
        <v>4</v>
      </c>
      <c r="AI24" s="525">
        <v>3</v>
      </c>
      <c r="AJ24" s="525">
        <v>2</v>
      </c>
      <c r="AK24" s="525">
        <v>1</v>
      </c>
    </row>
    <row r="25" spans="1:37" x14ac:dyDescent="0.25">
      <c r="A25" s="547"/>
      <c r="B25" s="547"/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Y25" s="525"/>
      <c r="Z25" s="525"/>
      <c r="AA25" s="525" t="s">
        <v>129</v>
      </c>
      <c r="AB25" s="525">
        <v>15</v>
      </c>
      <c r="AC25" s="525">
        <v>10</v>
      </c>
      <c r="AD25" s="525">
        <v>8</v>
      </c>
      <c r="AE25" s="525">
        <v>4</v>
      </c>
      <c r="AF25" s="525">
        <v>3</v>
      </c>
      <c r="AG25" s="525">
        <v>2</v>
      </c>
      <c r="AH25" s="525">
        <v>1</v>
      </c>
      <c r="AI25" s="525">
        <v>0</v>
      </c>
      <c r="AJ25" s="525">
        <v>0</v>
      </c>
      <c r="AK25" s="525">
        <v>0</v>
      </c>
    </row>
    <row r="26" spans="1:37" x14ac:dyDescent="0.25">
      <c r="A26" s="547"/>
      <c r="B26" s="547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Y26" s="525"/>
      <c r="Z26" s="525"/>
      <c r="AA26" s="525" t="s">
        <v>130</v>
      </c>
      <c r="AB26" s="525">
        <v>10</v>
      </c>
      <c r="AC26" s="525">
        <v>6</v>
      </c>
      <c r="AD26" s="525">
        <v>4</v>
      </c>
      <c r="AE26" s="525">
        <v>2</v>
      </c>
      <c r="AF26" s="525">
        <v>1</v>
      </c>
      <c r="AG26" s="525">
        <v>0</v>
      </c>
      <c r="AH26" s="525">
        <v>0</v>
      </c>
      <c r="AI26" s="525">
        <v>0</v>
      </c>
      <c r="AJ26" s="525">
        <v>0</v>
      </c>
      <c r="AK26" s="525">
        <v>0</v>
      </c>
    </row>
    <row r="27" spans="1:37" x14ac:dyDescent="0.25">
      <c r="A27" s="547"/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Y27" s="525"/>
      <c r="Z27" s="525"/>
      <c r="AA27" s="525" t="s">
        <v>131</v>
      </c>
      <c r="AB27" s="525">
        <v>3</v>
      </c>
      <c r="AC27" s="525">
        <v>2</v>
      </c>
      <c r="AD27" s="525">
        <v>1</v>
      </c>
      <c r="AE27" s="525">
        <v>0</v>
      </c>
      <c r="AF27" s="525">
        <v>0</v>
      </c>
      <c r="AG27" s="525">
        <v>0</v>
      </c>
      <c r="AH27" s="525">
        <v>0</v>
      </c>
      <c r="AI27" s="525">
        <v>0</v>
      </c>
      <c r="AJ27" s="525">
        <v>0</v>
      </c>
      <c r="AK27" s="525">
        <v>0</v>
      </c>
    </row>
    <row r="28" spans="1:37" x14ac:dyDescent="0.25">
      <c r="A28" s="547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</row>
    <row r="29" spans="1:37" x14ac:dyDescent="0.25">
      <c r="A29" s="547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</row>
    <row r="30" spans="1:37" x14ac:dyDescent="0.25">
      <c r="A30" s="547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</row>
    <row r="31" spans="1:37" x14ac:dyDescent="0.25">
      <c r="A31" s="547"/>
      <c r="B31" s="547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</row>
    <row r="32" spans="1:37" x14ac:dyDescent="0.25">
      <c r="A32" s="547"/>
      <c r="B32" s="547"/>
      <c r="C32" s="547"/>
      <c r="D32" s="547"/>
      <c r="E32" s="547"/>
      <c r="F32" s="547"/>
      <c r="G32" s="547"/>
      <c r="H32" s="547"/>
      <c r="I32" s="547"/>
      <c r="J32" s="547"/>
      <c r="K32" s="547"/>
      <c r="L32" s="561"/>
      <c r="M32" s="547"/>
    </row>
    <row r="33" spans="1:18" x14ac:dyDescent="0.25">
      <c r="A33" s="562" t="s">
        <v>114</v>
      </c>
      <c r="B33" s="563"/>
      <c r="C33" s="564"/>
      <c r="D33" s="565" t="s">
        <v>132</v>
      </c>
      <c r="E33" s="566" t="s">
        <v>133</v>
      </c>
      <c r="F33" s="567"/>
      <c r="G33" s="565" t="s">
        <v>132</v>
      </c>
      <c r="H33" s="566" t="s">
        <v>134</v>
      </c>
      <c r="I33" s="568"/>
      <c r="J33" s="566" t="s">
        <v>135</v>
      </c>
      <c r="K33" s="569" t="s">
        <v>136</v>
      </c>
      <c r="L33" s="542"/>
      <c r="M33" s="567"/>
      <c r="P33" s="570"/>
      <c r="Q33" s="570"/>
      <c r="R33" s="571"/>
    </row>
    <row r="34" spans="1:18" x14ac:dyDescent="0.25">
      <c r="A34" s="572" t="s">
        <v>137</v>
      </c>
      <c r="B34" s="573"/>
      <c r="C34" s="574"/>
      <c r="D34" s="575"/>
      <c r="E34" s="663"/>
      <c r="F34" s="663"/>
      <c r="G34" s="576" t="s">
        <v>138</v>
      </c>
      <c r="H34" s="573"/>
      <c r="I34" s="577"/>
      <c r="J34" s="578"/>
      <c r="K34" s="579" t="s">
        <v>139</v>
      </c>
      <c r="L34" s="580"/>
      <c r="M34" s="581"/>
      <c r="P34" s="582"/>
      <c r="Q34" s="582"/>
      <c r="R34" s="433"/>
    </row>
    <row r="35" spans="1:18" x14ac:dyDescent="0.25">
      <c r="A35" s="583" t="s">
        <v>140</v>
      </c>
      <c r="B35" s="584"/>
      <c r="C35" s="585"/>
      <c r="D35" s="586"/>
      <c r="E35" s="658"/>
      <c r="F35" s="658"/>
      <c r="G35" s="587" t="s">
        <v>141</v>
      </c>
      <c r="H35" s="588"/>
      <c r="I35" s="589"/>
      <c r="J35" s="590"/>
      <c r="K35" s="591"/>
      <c r="L35" s="561"/>
      <c r="M35" s="592"/>
      <c r="P35" s="433"/>
      <c r="Q35" s="432"/>
      <c r="R35" s="433"/>
    </row>
    <row r="36" spans="1:18" x14ac:dyDescent="0.25">
      <c r="A36" s="593"/>
      <c r="B36" s="594"/>
      <c r="C36" s="595"/>
      <c r="D36" s="586"/>
      <c r="E36" s="596"/>
      <c r="F36" s="547"/>
      <c r="G36" s="587" t="s">
        <v>142</v>
      </c>
      <c r="H36" s="588"/>
      <c r="I36" s="589"/>
      <c r="J36" s="590"/>
      <c r="K36" s="579" t="s">
        <v>143</v>
      </c>
      <c r="L36" s="580"/>
      <c r="M36" s="581"/>
      <c r="P36" s="582"/>
      <c r="Q36" s="582"/>
      <c r="R36" s="433"/>
    </row>
    <row r="37" spans="1:18" x14ac:dyDescent="0.25">
      <c r="A37" s="597"/>
      <c r="B37" s="598"/>
      <c r="C37" s="599"/>
      <c r="D37" s="586"/>
      <c r="E37" s="596"/>
      <c r="F37" s="547"/>
      <c r="G37" s="587" t="s">
        <v>144</v>
      </c>
      <c r="H37" s="588"/>
      <c r="I37" s="589"/>
      <c r="J37" s="590"/>
      <c r="K37" s="600"/>
      <c r="L37" s="547"/>
      <c r="M37" s="601"/>
      <c r="P37" s="433"/>
      <c r="Q37" s="432"/>
      <c r="R37" s="433"/>
    </row>
    <row r="38" spans="1:18" x14ac:dyDescent="0.25">
      <c r="A38" s="602"/>
      <c r="B38" s="603"/>
      <c r="C38" s="604"/>
      <c r="D38" s="586"/>
      <c r="E38" s="596"/>
      <c r="F38" s="547"/>
      <c r="G38" s="587" t="s">
        <v>145</v>
      </c>
      <c r="H38" s="588"/>
      <c r="I38" s="589"/>
      <c r="J38" s="590"/>
      <c r="K38" s="583"/>
      <c r="L38" s="561"/>
      <c r="M38" s="592"/>
      <c r="P38" s="433"/>
      <c r="Q38" s="432"/>
      <c r="R38" s="433"/>
    </row>
    <row r="39" spans="1:18" x14ac:dyDescent="0.25">
      <c r="A39" s="605"/>
      <c r="B39" s="606"/>
      <c r="C39" s="599"/>
      <c r="D39" s="586"/>
      <c r="E39" s="596"/>
      <c r="F39" s="547"/>
      <c r="G39" s="587" t="s">
        <v>146</v>
      </c>
      <c r="H39" s="588"/>
      <c r="I39" s="589"/>
      <c r="J39" s="590"/>
      <c r="K39" s="579" t="s">
        <v>33</v>
      </c>
      <c r="L39" s="580"/>
      <c r="M39" s="581"/>
      <c r="P39" s="582"/>
      <c r="Q39" s="582"/>
      <c r="R39" s="433"/>
    </row>
    <row r="40" spans="1:18" x14ac:dyDescent="0.25">
      <c r="A40" s="605"/>
      <c r="B40" s="606"/>
      <c r="C40" s="607"/>
      <c r="D40" s="586"/>
      <c r="E40" s="596"/>
      <c r="F40" s="547"/>
      <c r="G40" s="587" t="s">
        <v>147</v>
      </c>
      <c r="H40" s="588"/>
      <c r="I40" s="589"/>
      <c r="J40" s="590"/>
      <c r="K40" s="600"/>
      <c r="L40" s="547"/>
      <c r="M40" s="601"/>
      <c r="P40" s="433"/>
      <c r="Q40" s="432"/>
      <c r="R40" s="433"/>
    </row>
    <row r="41" spans="1:18" x14ac:dyDescent="0.25">
      <c r="A41" s="608"/>
      <c r="B41" s="609"/>
      <c r="C41" s="610"/>
      <c r="D41" s="611"/>
      <c r="E41" s="612"/>
      <c r="F41" s="561"/>
      <c r="G41" s="613" t="s">
        <v>148</v>
      </c>
      <c r="H41" s="584"/>
      <c r="I41" s="614"/>
      <c r="J41" s="615"/>
      <c r="K41" s="583">
        <f>M4</f>
        <v>0</v>
      </c>
      <c r="L41" s="561"/>
      <c r="M41" s="592"/>
      <c r="P41" s="433"/>
      <c r="Q41" s="432"/>
      <c r="R41" s="616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35" priority="1" stopIfTrue="1" operator="equal">
      <formula>"Bye"</formula>
    </cfRule>
  </conditionalFormatting>
  <conditionalFormatting sqref="R41">
    <cfRule type="expression" dxfId="3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5EDF-D729-4EF8-82CA-6A8AD829A7F1}">
  <sheetPr codeName="Munka7">
    <tabColor indexed="11"/>
  </sheetPr>
  <dimension ref="A1:AK41"/>
  <sheetViews>
    <sheetView workbookViewId="0">
      <selection activeCell="T13" sqref="T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666" t="str">
        <f>[1]Altalanos!$A$6</f>
        <v>Diákolimpia 2026</v>
      </c>
      <c r="B1" s="666"/>
      <c r="C1" s="666"/>
      <c r="D1" s="666"/>
      <c r="E1" s="666"/>
      <c r="F1" s="666"/>
      <c r="G1" s="512"/>
      <c r="H1" s="513" t="s">
        <v>29</v>
      </c>
      <c r="I1" s="514"/>
      <c r="J1" s="515"/>
      <c r="L1" s="516"/>
      <c r="M1" s="517"/>
      <c r="N1" s="429"/>
      <c r="O1" s="429" t="s">
        <v>410</v>
      </c>
      <c r="P1" s="429"/>
      <c r="Q1" s="428"/>
      <c r="R1" s="429"/>
      <c r="AB1" s="518" t="e">
        <f>IF(Y5=1,CONCATENATE(VLOOKUP(Y3,AA16:AH27,2)),CONCATENATE(VLOOKUP(Y3,AA2:AK13,2)))</f>
        <v>#N/A</v>
      </c>
      <c r="AC1" s="518" t="e">
        <f>IF(Y5=1,CONCATENATE(VLOOKUP(Y3,AA16:AK27,3)),CONCATENATE(VLOOKUP(Y3,AA2:AK13,3)))</f>
        <v>#N/A</v>
      </c>
      <c r="AD1" s="518" t="e">
        <f>IF(Y5=1,CONCATENATE(VLOOKUP(Y3,AA16:AK27,4)),CONCATENATE(VLOOKUP(Y3,AA2:AK13,4)))</f>
        <v>#N/A</v>
      </c>
      <c r="AE1" s="518" t="e">
        <f>IF(Y5=1,CONCATENATE(VLOOKUP(Y3,AA16:AK27,5)),CONCATENATE(VLOOKUP(Y3,AA2:AK13,5)))</f>
        <v>#N/A</v>
      </c>
      <c r="AF1" s="518" t="e">
        <f>IF(Y5=1,CONCATENATE(VLOOKUP(Y3,AA16:AK27,6)),CONCATENATE(VLOOKUP(Y3,AA2:AK13,6)))</f>
        <v>#N/A</v>
      </c>
      <c r="AG1" s="518" t="e">
        <f>IF(Y5=1,CONCATENATE(VLOOKUP(Y3,AA16:AK27,7)),CONCATENATE(VLOOKUP(Y3,AA2:AK13,7)))</f>
        <v>#N/A</v>
      </c>
      <c r="AH1" s="518" t="e">
        <f>IF(Y5=1,CONCATENATE(VLOOKUP(Y3,AA16:AK27,8)),CONCATENATE(VLOOKUP(Y3,AA2:AK13,8)))</f>
        <v>#N/A</v>
      </c>
      <c r="AI1" s="518" t="e">
        <f>IF(Y5=1,CONCATENATE(VLOOKUP(Y3,AA16:AK27,9)),CONCATENATE(VLOOKUP(Y3,AA2:AK13,9)))</f>
        <v>#N/A</v>
      </c>
      <c r="AJ1" s="518" t="e">
        <f>IF(Y5=1,CONCATENATE(VLOOKUP(Y3,AA16:AK27,10)),CONCATENATE(VLOOKUP(Y3,AA2:AK13,10)))</f>
        <v>#N/A</v>
      </c>
      <c r="AK1" s="518" t="e">
        <f>IF(Y5=1,CONCATENATE(VLOOKUP(Y3,AA16:AK27,11)),CONCATENATE(VLOOKUP(Y3,AA2:AK13,11)))</f>
        <v>#N/A</v>
      </c>
    </row>
    <row r="2" spans="1:37" x14ac:dyDescent="0.25">
      <c r="A2" s="519" t="s">
        <v>30</v>
      </c>
      <c r="B2" s="520"/>
      <c r="C2" s="520"/>
      <c r="D2" s="520"/>
      <c r="E2" s="520" t="str">
        <f>[1]Altalanos!$A$8</f>
        <v>Fiú 2 kcs B</v>
      </c>
      <c r="F2" s="520"/>
      <c r="G2" s="521"/>
      <c r="H2" s="522"/>
      <c r="I2" s="522"/>
      <c r="J2" s="523"/>
      <c r="K2" s="516"/>
      <c r="L2" s="516"/>
      <c r="M2" s="516"/>
      <c r="N2" s="431"/>
      <c r="O2" s="430"/>
      <c r="P2" s="431"/>
      <c r="Q2" s="430"/>
      <c r="R2" s="431"/>
      <c r="Y2" s="524"/>
      <c r="Z2" s="525"/>
      <c r="AA2" s="525" t="s">
        <v>105</v>
      </c>
      <c r="AB2" s="526">
        <v>150</v>
      </c>
      <c r="AC2" s="526">
        <v>120</v>
      </c>
      <c r="AD2" s="526">
        <v>100</v>
      </c>
      <c r="AE2" s="526">
        <v>80</v>
      </c>
      <c r="AF2" s="526">
        <v>70</v>
      </c>
      <c r="AG2" s="526">
        <v>60</v>
      </c>
      <c r="AH2" s="526">
        <v>55</v>
      </c>
      <c r="AI2" s="526">
        <v>50</v>
      </c>
      <c r="AJ2" s="526">
        <v>45</v>
      </c>
      <c r="AK2" s="526">
        <v>40</v>
      </c>
    </row>
    <row r="3" spans="1:37" x14ac:dyDescent="0.25">
      <c r="A3" s="461" t="s">
        <v>22</v>
      </c>
      <c r="B3" s="461"/>
      <c r="C3" s="461"/>
      <c r="D3" s="461"/>
      <c r="E3" s="461" t="s">
        <v>15</v>
      </c>
      <c r="F3" s="461"/>
      <c r="G3" s="461"/>
      <c r="H3" s="461" t="s">
        <v>34</v>
      </c>
      <c r="I3" s="461"/>
      <c r="J3" s="527"/>
      <c r="K3" s="461"/>
      <c r="L3" s="528" t="s">
        <v>35</v>
      </c>
      <c r="M3" s="461"/>
      <c r="N3" s="529"/>
      <c r="O3" s="530"/>
      <c r="P3" s="529"/>
      <c r="Q3" s="530"/>
      <c r="R3" s="617"/>
      <c r="Y3" s="525">
        <f>IF(H4="OB","A",IF(H4="IX","W",H4))</f>
        <v>0</v>
      </c>
      <c r="Z3" s="525"/>
      <c r="AA3" s="525" t="s">
        <v>108</v>
      </c>
      <c r="AB3" s="526">
        <v>120</v>
      </c>
      <c r="AC3" s="526">
        <v>90</v>
      </c>
      <c r="AD3" s="526">
        <v>65</v>
      </c>
      <c r="AE3" s="526">
        <v>55</v>
      </c>
      <c r="AF3" s="526">
        <v>50</v>
      </c>
      <c r="AG3" s="526">
        <v>45</v>
      </c>
      <c r="AH3" s="526">
        <v>40</v>
      </c>
      <c r="AI3" s="526">
        <v>35</v>
      </c>
      <c r="AJ3" s="526">
        <v>25</v>
      </c>
      <c r="AK3" s="526">
        <v>20</v>
      </c>
    </row>
    <row r="4" spans="1:37" ht="13.8" thickBot="1" x14ac:dyDescent="0.3">
      <c r="A4" s="667">
        <f>[1]Altalanos!$A$10</f>
        <v>0</v>
      </c>
      <c r="B4" s="667"/>
      <c r="C4" s="667"/>
      <c r="D4" s="532"/>
      <c r="E4" s="533">
        <f>[1]Altalanos!$C$10</f>
        <v>0</v>
      </c>
      <c r="F4" s="533"/>
      <c r="G4" s="533"/>
      <c r="H4" s="534"/>
      <c r="I4" s="533"/>
      <c r="J4" s="535"/>
      <c r="K4" s="534"/>
      <c r="L4" s="537">
        <f>[1]Altalanos!$E$10</f>
        <v>0</v>
      </c>
      <c r="M4" s="534"/>
      <c r="N4" s="538"/>
      <c r="O4" s="539"/>
      <c r="P4" s="531" t="s">
        <v>106</v>
      </c>
      <c r="Q4" s="526" t="s">
        <v>153</v>
      </c>
      <c r="R4" s="526" t="s">
        <v>151</v>
      </c>
      <c r="S4" s="41"/>
      <c r="Y4" s="525"/>
      <c r="Z4" s="525"/>
      <c r="AA4" s="525" t="s">
        <v>111</v>
      </c>
      <c r="AB4" s="526">
        <v>90</v>
      </c>
      <c r="AC4" s="526">
        <v>60</v>
      </c>
      <c r="AD4" s="526">
        <v>45</v>
      </c>
      <c r="AE4" s="526">
        <v>34</v>
      </c>
      <c r="AF4" s="526">
        <v>27</v>
      </c>
      <c r="AG4" s="526">
        <v>22</v>
      </c>
      <c r="AH4" s="526">
        <v>18</v>
      </c>
      <c r="AI4" s="526">
        <v>15</v>
      </c>
      <c r="AJ4" s="526">
        <v>12</v>
      </c>
      <c r="AK4" s="526">
        <v>9</v>
      </c>
    </row>
    <row r="5" spans="1:37" x14ac:dyDescent="0.25">
      <c r="A5" s="542"/>
      <c r="B5" s="542" t="s">
        <v>112</v>
      </c>
      <c r="C5" s="543" t="s">
        <v>113</v>
      </c>
      <c r="D5" s="542" t="s">
        <v>114</v>
      </c>
      <c r="E5" s="542" t="s">
        <v>115</v>
      </c>
      <c r="F5" s="542"/>
      <c r="G5" s="542" t="s">
        <v>26</v>
      </c>
      <c r="H5" s="542"/>
      <c r="I5" s="542" t="s">
        <v>37</v>
      </c>
      <c r="J5" s="542"/>
      <c r="K5" s="544" t="s">
        <v>116</v>
      </c>
      <c r="L5" s="544" t="s">
        <v>117</v>
      </c>
      <c r="M5" s="544" t="s">
        <v>118</v>
      </c>
      <c r="P5" s="540" t="s">
        <v>109</v>
      </c>
      <c r="Q5" s="541" t="s">
        <v>150</v>
      </c>
      <c r="R5" s="541" t="s">
        <v>154</v>
      </c>
      <c r="S5" s="41"/>
      <c r="Y5" s="525">
        <f>IF(OR([1]Altalanos!$A$8="F1",[1]Altalanos!$A$8="F2",[1]Altalanos!$A$8="N1",[1]Altalanos!$A$8="N2"),1,2)</f>
        <v>2</v>
      </c>
      <c r="Z5" s="525"/>
      <c r="AA5" s="525" t="s">
        <v>121</v>
      </c>
      <c r="AB5" s="526">
        <v>60</v>
      </c>
      <c r="AC5" s="526">
        <v>40</v>
      </c>
      <c r="AD5" s="526">
        <v>30</v>
      </c>
      <c r="AE5" s="526">
        <v>20</v>
      </c>
      <c r="AF5" s="526">
        <v>18</v>
      </c>
      <c r="AG5" s="526">
        <v>15</v>
      </c>
      <c r="AH5" s="526">
        <v>12</v>
      </c>
      <c r="AI5" s="526">
        <v>10</v>
      </c>
      <c r="AJ5" s="526">
        <v>8</v>
      </c>
      <c r="AK5" s="526">
        <v>6</v>
      </c>
    </row>
    <row r="6" spans="1:37" x14ac:dyDescent="0.25">
      <c r="A6" s="547"/>
      <c r="B6" s="547"/>
      <c r="C6" s="548"/>
      <c r="D6" s="547"/>
      <c r="E6" s="547"/>
      <c r="F6" s="547"/>
      <c r="G6" s="547"/>
      <c r="H6" s="547"/>
      <c r="I6" s="547"/>
      <c r="J6" s="547"/>
      <c r="K6" s="547"/>
      <c r="L6" s="547"/>
      <c r="M6" s="547"/>
      <c r="P6" s="545" t="s">
        <v>119</v>
      </c>
      <c r="Q6" s="546" t="s">
        <v>155</v>
      </c>
      <c r="R6" s="546" t="s">
        <v>107</v>
      </c>
      <c r="S6" s="41"/>
      <c r="Y6" s="525"/>
      <c r="Z6" s="525"/>
      <c r="AA6" s="525" t="s">
        <v>122</v>
      </c>
      <c r="AB6" s="526">
        <v>40</v>
      </c>
      <c r="AC6" s="526">
        <v>25</v>
      </c>
      <c r="AD6" s="526">
        <v>18</v>
      </c>
      <c r="AE6" s="526">
        <v>13</v>
      </c>
      <c r="AF6" s="526">
        <v>10</v>
      </c>
      <c r="AG6" s="526">
        <v>8</v>
      </c>
      <c r="AH6" s="526">
        <v>6</v>
      </c>
      <c r="AI6" s="526">
        <v>5</v>
      </c>
      <c r="AJ6" s="526">
        <v>4</v>
      </c>
      <c r="AK6" s="526">
        <v>3</v>
      </c>
    </row>
    <row r="7" spans="1:37" x14ac:dyDescent="0.25">
      <c r="A7" s="549" t="s">
        <v>105</v>
      </c>
      <c r="B7" s="550">
        <v>3</v>
      </c>
      <c r="C7" s="551">
        <f>IF($B7="","",VLOOKUP($B7,'Fiú 2 kcs B ELO'!$A$7:$O$22,5))</f>
        <v>0</v>
      </c>
      <c r="D7" s="551">
        <f>IF($B7="","",VLOOKUP($B7,'Fiú 2 kcs B ELO'!$A$7:$O$22,15))</f>
        <v>0</v>
      </c>
      <c r="E7" s="664" t="str">
        <f>UPPER(IF($B7="","",VLOOKUP($B7,'Fiú 2 kcs B ELO'!$A$7:$O$22,2)))</f>
        <v>CSONGRÁDI</v>
      </c>
      <c r="F7" s="664"/>
      <c r="G7" s="664" t="str">
        <f>IF($B7="","",VLOOKUP($B7,'Fiú 2 kcs B ELO'!$A$7:$O$22,3))</f>
        <v>Csaba</v>
      </c>
      <c r="H7" s="664"/>
      <c r="I7" s="552" t="str">
        <f>IF($B7="","",VLOOKUP($B7,'Fiú 2 kcs B ELO'!$A$7:$O$22,4))</f>
        <v>Békéscsabai Petőfi Utcai Általános Iskola</v>
      </c>
      <c r="J7" s="547"/>
      <c r="K7" s="553"/>
      <c r="L7" s="554" t="str">
        <f>IF(K7="","",CONCATENATE(VLOOKUP($Y$3,$AB$1:$AK$1,K7)," pont"))</f>
        <v/>
      </c>
      <c r="M7" s="555"/>
      <c r="P7" s="531" t="s">
        <v>156</v>
      </c>
      <c r="Q7" s="526" t="s">
        <v>110</v>
      </c>
      <c r="R7" s="526" t="s">
        <v>157</v>
      </c>
      <c r="Y7" s="525"/>
      <c r="Z7" s="525"/>
      <c r="AA7" s="525" t="s">
        <v>123</v>
      </c>
      <c r="AB7" s="526">
        <v>25</v>
      </c>
      <c r="AC7" s="526">
        <v>15</v>
      </c>
      <c r="AD7" s="526">
        <v>13</v>
      </c>
      <c r="AE7" s="526">
        <v>8</v>
      </c>
      <c r="AF7" s="526">
        <v>6</v>
      </c>
      <c r="AG7" s="526">
        <v>4</v>
      </c>
      <c r="AH7" s="526">
        <v>3</v>
      </c>
      <c r="AI7" s="526">
        <v>2</v>
      </c>
      <c r="AJ7" s="526">
        <v>1</v>
      </c>
      <c r="AK7" s="526">
        <v>0</v>
      </c>
    </row>
    <row r="8" spans="1:37" x14ac:dyDescent="0.25">
      <c r="A8" s="549"/>
      <c r="B8" s="556"/>
      <c r="C8" s="557"/>
      <c r="D8" s="557"/>
      <c r="E8" s="557"/>
      <c r="F8" s="557"/>
      <c r="G8" s="557"/>
      <c r="H8" s="557"/>
      <c r="I8" s="557"/>
      <c r="J8" s="547"/>
      <c r="K8" s="549"/>
      <c r="L8" s="549"/>
      <c r="M8" s="558"/>
      <c r="P8" s="540" t="s">
        <v>158</v>
      </c>
      <c r="Q8" s="541" t="s">
        <v>120</v>
      </c>
      <c r="R8" s="541" t="s">
        <v>159</v>
      </c>
      <c r="Y8" s="525"/>
      <c r="Z8" s="525"/>
      <c r="AA8" s="525" t="s">
        <v>124</v>
      </c>
      <c r="AB8" s="526">
        <v>15</v>
      </c>
      <c r="AC8" s="526">
        <v>10</v>
      </c>
      <c r="AD8" s="526">
        <v>7</v>
      </c>
      <c r="AE8" s="526">
        <v>5</v>
      </c>
      <c r="AF8" s="526">
        <v>4</v>
      </c>
      <c r="AG8" s="526">
        <v>3</v>
      </c>
      <c r="AH8" s="526">
        <v>2</v>
      </c>
      <c r="AI8" s="526">
        <v>1</v>
      </c>
      <c r="AJ8" s="526">
        <v>0</v>
      </c>
      <c r="AK8" s="526">
        <v>0</v>
      </c>
    </row>
    <row r="9" spans="1:37" x14ac:dyDescent="0.25">
      <c r="A9" s="549" t="s">
        <v>125</v>
      </c>
      <c r="B9" s="550">
        <v>11</v>
      </c>
      <c r="C9" s="551">
        <f>IF($B9="","",VLOOKUP($B9,'Fiú 2 kcs B ELO'!$A$7:$O$22,5))</f>
        <v>0</v>
      </c>
      <c r="D9" s="551">
        <f>IF($B9="","",VLOOKUP($B9,'Fiú 2 kcs B ELO'!$A$7:$O$22,15))</f>
        <v>0</v>
      </c>
      <c r="E9" s="664" t="str">
        <f>UPPER(IF($B9="","",VLOOKUP($B9,'Fiú 2 kcs B ELO'!$A$7:$O$22,2)))</f>
        <v>BETHLENDY</v>
      </c>
      <c r="F9" s="664"/>
      <c r="G9" s="664" t="str">
        <f>IF($B9="","",VLOOKUP($B9,'Fiú 2 kcs B ELO'!$A$7:$O$22,3))</f>
        <v>Zolta Botond</v>
      </c>
      <c r="H9" s="664"/>
      <c r="I9" s="552" t="str">
        <f>IF($B9="","",VLOOKUP($B9,'Fiú 2 kcs B ELO'!$A$7:$O$22,4))</f>
        <v>Teleki B. Ált. Isk. Szfvár</v>
      </c>
      <c r="J9" s="547"/>
      <c r="K9" s="553"/>
      <c r="L9" s="554" t="str">
        <f>IF(K9="","",CONCATENATE(VLOOKUP($Y$3,$AB$1:$AK$1,K9)," pont"))</f>
        <v/>
      </c>
      <c r="M9" s="555"/>
      <c r="Y9" s="525"/>
      <c r="Z9" s="525"/>
      <c r="AA9" s="525" t="s">
        <v>126</v>
      </c>
      <c r="AB9" s="526">
        <v>10</v>
      </c>
      <c r="AC9" s="526">
        <v>6</v>
      </c>
      <c r="AD9" s="526">
        <v>4</v>
      </c>
      <c r="AE9" s="526">
        <v>2</v>
      </c>
      <c r="AF9" s="526">
        <v>1</v>
      </c>
      <c r="AG9" s="526">
        <v>0</v>
      </c>
      <c r="AH9" s="526">
        <v>0</v>
      </c>
      <c r="AI9" s="526">
        <v>0</v>
      </c>
      <c r="AJ9" s="526">
        <v>0</v>
      </c>
      <c r="AK9" s="526">
        <v>0</v>
      </c>
    </row>
    <row r="10" spans="1:37" x14ac:dyDescent="0.25">
      <c r="A10" s="549"/>
      <c r="B10" s="556"/>
      <c r="C10" s="557"/>
      <c r="D10" s="557"/>
      <c r="E10" s="557"/>
      <c r="F10" s="557"/>
      <c r="G10" s="557"/>
      <c r="H10" s="557"/>
      <c r="I10" s="557"/>
      <c r="J10" s="547"/>
      <c r="K10" s="549"/>
      <c r="L10" s="549"/>
      <c r="M10" s="558"/>
      <c r="Y10" s="525"/>
      <c r="Z10" s="525"/>
      <c r="AA10" s="525" t="s">
        <v>127</v>
      </c>
      <c r="AB10" s="526">
        <v>6</v>
      </c>
      <c r="AC10" s="526">
        <v>3</v>
      </c>
      <c r="AD10" s="526">
        <v>2</v>
      </c>
      <c r="AE10" s="526">
        <v>1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</row>
    <row r="11" spans="1:37" x14ac:dyDescent="0.25">
      <c r="A11" s="549" t="s">
        <v>128</v>
      </c>
      <c r="B11" s="550">
        <v>9</v>
      </c>
      <c r="C11" s="551">
        <f>IF($B11="","",VLOOKUP($B11,'Fiú 2 kcs B ELO'!$A$7:$O$22,5))</f>
        <v>0</v>
      </c>
      <c r="D11" s="551">
        <f>IF($B11="","",VLOOKUP($B11,'Fiú 2 kcs B ELO'!$A$7:$O$22,15))</f>
        <v>0</v>
      </c>
      <c r="E11" s="664" t="str">
        <f>UPPER(IF($B11="","",VLOOKUP($B11,'Fiú 2 kcs B ELO'!$A$7:$O$22,2)))</f>
        <v xml:space="preserve">KISS   </v>
      </c>
      <c r="F11" s="664"/>
      <c r="G11" s="664" t="str">
        <f>IF($B11="","",VLOOKUP($B11,'Fiú 2 kcs B ELO'!$A$7:$O$22,3))</f>
        <v>Vitéz</v>
      </c>
      <c r="H11" s="664"/>
      <c r="I11" s="552" t="str">
        <f>IF($B11="","",VLOOKUP($B11,'Fiú 2 kcs B ELO'!$A$7:$O$22,4))</f>
        <v>Szegedi Gregor József Ált. Isk.</v>
      </c>
      <c r="J11" s="547"/>
      <c r="K11" s="553"/>
      <c r="L11" s="554" t="str">
        <f>IF(K11="","",CONCATENATE(VLOOKUP($Y$3,$AB$1:$AK$1,K11)," pont"))</f>
        <v/>
      </c>
      <c r="M11" s="555"/>
      <c r="Y11" s="525"/>
      <c r="Z11" s="525"/>
      <c r="AA11" s="525" t="s">
        <v>129</v>
      </c>
      <c r="AB11" s="526">
        <v>3</v>
      </c>
      <c r="AC11" s="526">
        <v>2</v>
      </c>
      <c r="AD11" s="526">
        <v>1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</row>
    <row r="12" spans="1:37" x14ac:dyDescent="0.25">
      <c r="A12" s="549"/>
      <c r="B12" s="556"/>
      <c r="C12" s="557"/>
      <c r="D12" s="557"/>
      <c r="E12" s="557"/>
      <c r="F12" s="557"/>
      <c r="G12" s="557"/>
      <c r="H12" s="557"/>
      <c r="I12" s="557"/>
      <c r="J12" s="547"/>
      <c r="K12" s="548"/>
      <c r="L12" s="548"/>
      <c r="M12" s="558"/>
      <c r="Y12" s="525"/>
      <c r="Z12" s="525"/>
      <c r="AA12" s="525" t="s">
        <v>130</v>
      </c>
      <c r="AB12" s="559">
        <v>0</v>
      </c>
      <c r="AC12" s="559">
        <v>0</v>
      </c>
      <c r="AD12" s="559">
        <v>0</v>
      </c>
      <c r="AE12" s="559">
        <v>0</v>
      </c>
      <c r="AF12" s="559">
        <v>0</v>
      </c>
      <c r="AG12" s="559">
        <v>0</v>
      </c>
      <c r="AH12" s="559">
        <v>0</v>
      </c>
      <c r="AI12" s="559">
        <v>0</v>
      </c>
      <c r="AJ12" s="559">
        <v>0</v>
      </c>
      <c r="AK12" s="559">
        <v>0</v>
      </c>
    </row>
    <row r="13" spans="1:37" x14ac:dyDescent="0.25">
      <c r="A13" s="549" t="s">
        <v>152</v>
      </c>
      <c r="B13" s="550"/>
      <c r="C13" s="551">
        <v>0</v>
      </c>
      <c r="D13" s="551">
        <v>0</v>
      </c>
      <c r="E13" s="664" t="s">
        <v>412</v>
      </c>
      <c r="F13" s="664"/>
      <c r="G13" s="664" t="s">
        <v>357</v>
      </c>
      <c r="H13" s="664"/>
      <c r="I13" s="147" t="s">
        <v>358</v>
      </c>
      <c r="J13" s="547"/>
      <c r="K13" s="553"/>
      <c r="L13" s="554" t="str">
        <f>IF(K13="","",CONCATENATE(VLOOKUP($Y$3,$AB$1:$AK$1,K13)," pont"))</f>
        <v/>
      </c>
      <c r="M13" s="555"/>
      <c r="Y13" s="525"/>
      <c r="Z13" s="525"/>
      <c r="AA13" s="525" t="s">
        <v>131</v>
      </c>
      <c r="AB13" s="559">
        <v>0</v>
      </c>
      <c r="AC13" s="559">
        <v>0</v>
      </c>
      <c r="AD13" s="559">
        <v>0</v>
      </c>
      <c r="AE13" s="559">
        <v>0</v>
      </c>
      <c r="AF13" s="559">
        <v>0</v>
      </c>
      <c r="AG13" s="559">
        <v>0</v>
      </c>
      <c r="AH13" s="559">
        <v>0</v>
      </c>
      <c r="AI13" s="559">
        <v>0</v>
      </c>
      <c r="AJ13" s="559">
        <v>0</v>
      </c>
      <c r="AK13" s="559">
        <v>0</v>
      </c>
    </row>
    <row r="14" spans="1:37" x14ac:dyDescent="0.25">
      <c r="A14" s="549"/>
      <c r="B14" s="556"/>
      <c r="C14" s="557"/>
      <c r="D14" s="557"/>
      <c r="E14" s="557"/>
      <c r="F14" s="557"/>
      <c r="G14" s="557"/>
      <c r="H14" s="557"/>
      <c r="I14" s="557"/>
      <c r="J14" s="547"/>
      <c r="K14" s="549"/>
      <c r="L14" s="549"/>
      <c r="M14" s="558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</row>
    <row r="15" spans="1:37" x14ac:dyDescent="0.25">
      <c r="A15" s="549" t="s">
        <v>160</v>
      </c>
      <c r="B15" s="550"/>
      <c r="C15" s="551" t="str">
        <f>IF($B15="","",VLOOKUP($B15,'Fiú 2 kcs B ELO'!$A$7:$O$22,5))</f>
        <v/>
      </c>
      <c r="D15" s="551" t="str">
        <f>IF($B15="","",VLOOKUP($B15,'Fiú 2 kcs B ELO'!$A$7:$O$22,15))</f>
        <v/>
      </c>
      <c r="E15" s="664" t="str">
        <f>UPPER(IF($B15="","",VLOOKUP($B15,'Fiú 2 kcs B ELO'!$A$7:$O$22,2)))</f>
        <v/>
      </c>
      <c r="F15" s="664"/>
      <c r="G15" s="664" t="str">
        <f>IF($B15="","",VLOOKUP($B15,'Fiú 2 kcs B ELO'!$A$7:$O$22,3))</f>
        <v/>
      </c>
      <c r="H15" s="664"/>
      <c r="I15" s="552" t="str">
        <f>IF($B15="","",VLOOKUP($B15,'Fiú 2 kcs B ELO'!$A$7:$O$22,4))</f>
        <v/>
      </c>
      <c r="J15" s="547"/>
      <c r="K15" s="553"/>
      <c r="L15" s="554" t="str">
        <f>IF(K15="","",CONCATENATE(VLOOKUP($Y$3,$AB$1:$AK$1,K15)," pont"))</f>
        <v/>
      </c>
      <c r="M15" s="555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</row>
    <row r="16" spans="1:37" x14ac:dyDescent="0.25">
      <c r="A16" s="547"/>
      <c r="B16" s="547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Y16" s="525"/>
      <c r="Z16" s="525"/>
      <c r="AA16" s="525" t="s">
        <v>105</v>
      </c>
      <c r="AB16" s="525">
        <v>300</v>
      </c>
      <c r="AC16" s="525">
        <v>250</v>
      </c>
      <c r="AD16" s="525">
        <v>220</v>
      </c>
      <c r="AE16" s="525">
        <v>180</v>
      </c>
      <c r="AF16" s="525">
        <v>160</v>
      </c>
      <c r="AG16" s="525">
        <v>150</v>
      </c>
      <c r="AH16" s="525">
        <v>140</v>
      </c>
      <c r="AI16" s="525">
        <v>130</v>
      </c>
      <c r="AJ16" s="525">
        <v>120</v>
      </c>
      <c r="AK16" s="525">
        <v>110</v>
      </c>
    </row>
    <row r="17" spans="1:37" x14ac:dyDescent="0.25">
      <c r="A17" s="547"/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Y17" s="525"/>
      <c r="Z17" s="525"/>
      <c r="AA17" s="525" t="s">
        <v>108</v>
      </c>
      <c r="AB17" s="525">
        <v>250</v>
      </c>
      <c r="AC17" s="525">
        <v>200</v>
      </c>
      <c r="AD17" s="525">
        <v>160</v>
      </c>
      <c r="AE17" s="525">
        <v>140</v>
      </c>
      <c r="AF17" s="525">
        <v>120</v>
      </c>
      <c r="AG17" s="525">
        <v>110</v>
      </c>
      <c r="AH17" s="525">
        <v>100</v>
      </c>
      <c r="AI17" s="525">
        <v>90</v>
      </c>
      <c r="AJ17" s="525">
        <v>80</v>
      </c>
      <c r="AK17" s="525">
        <v>70</v>
      </c>
    </row>
    <row r="18" spans="1:37" ht="18.75" customHeight="1" x14ac:dyDescent="0.25">
      <c r="A18" s="547"/>
      <c r="B18" s="665"/>
      <c r="C18" s="665"/>
      <c r="D18" s="661" t="str">
        <f>E7</f>
        <v>CSONGRÁDI</v>
      </c>
      <c r="E18" s="661"/>
      <c r="F18" s="661" t="str">
        <f>E9</f>
        <v>BETHLENDY</v>
      </c>
      <c r="G18" s="661"/>
      <c r="H18" s="661" t="str">
        <f>E11</f>
        <v xml:space="preserve">KISS   </v>
      </c>
      <c r="I18" s="661"/>
      <c r="J18" s="661" t="str">
        <f>E13</f>
        <v>MÁNDI</v>
      </c>
      <c r="K18" s="661"/>
      <c r="L18" s="661" t="str">
        <f>E15</f>
        <v/>
      </c>
      <c r="M18" s="661"/>
      <c r="Y18" s="525"/>
      <c r="Z18" s="525"/>
      <c r="AA18" s="525" t="s">
        <v>111</v>
      </c>
      <c r="AB18" s="525">
        <v>200</v>
      </c>
      <c r="AC18" s="525">
        <v>150</v>
      </c>
      <c r="AD18" s="525">
        <v>130</v>
      </c>
      <c r="AE18" s="525">
        <v>110</v>
      </c>
      <c r="AF18" s="525">
        <v>95</v>
      </c>
      <c r="AG18" s="525">
        <v>80</v>
      </c>
      <c r="AH18" s="525">
        <v>70</v>
      </c>
      <c r="AI18" s="525">
        <v>60</v>
      </c>
      <c r="AJ18" s="525">
        <v>55</v>
      </c>
      <c r="AK18" s="525">
        <v>50</v>
      </c>
    </row>
    <row r="19" spans="1:37" ht="18.75" customHeight="1" x14ac:dyDescent="0.25">
      <c r="A19" s="560" t="s">
        <v>105</v>
      </c>
      <c r="B19" s="659" t="str">
        <f>E7</f>
        <v>CSONGRÁDI</v>
      </c>
      <c r="C19" s="659"/>
      <c r="D19" s="662"/>
      <c r="E19" s="662"/>
      <c r="F19" s="660"/>
      <c r="G19" s="660"/>
      <c r="H19" s="660"/>
      <c r="I19" s="660"/>
      <c r="J19" s="661"/>
      <c r="K19" s="661"/>
      <c r="L19" s="661"/>
      <c r="M19" s="661"/>
      <c r="Y19" s="525"/>
      <c r="Z19" s="525"/>
      <c r="AA19" s="525" t="s">
        <v>121</v>
      </c>
      <c r="AB19" s="525">
        <v>150</v>
      </c>
      <c r="AC19" s="525">
        <v>120</v>
      </c>
      <c r="AD19" s="525">
        <v>100</v>
      </c>
      <c r="AE19" s="525">
        <v>80</v>
      </c>
      <c r="AF19" s="525">
        <v>70</v>
      </c>
      <c r="AG19" s="525">
        <v>60</v>
      </c>
      <c r="AH19" s="525">
        <v>55</v>
      </c>
      <c r="AI19" s="525">
        <v>50</v>
      </c>
      <c r="AJ19" s="525">
        <v>45</v>
      </c>
      <c r="AK19" s="525">
        <v>40</v>
      </c>
    </row>
    <row r="20" spans="1:37" ht="18.75" customHeight="1" x14ac:dyDescent="0.25">
      <c r="A20" s="560" t="s">
        <v>125</v>
      </c>
      <c r="B20" s="659" t="str">
        <f>E9</f>
        <v>BETHLENDY</v>
      </c>
      <c r="C20" s="659"/>
      <c r="D20" s="660"/>
      <c r="E20" s="660"/>
      <c r="F20" s="662"/>
      <c r="G20" s="662"/>
      <c r="H20" s="660"/>
      <c r="I20" s="660"/>
      <c r="J20" s="660"/>
      <c r="K20" s="660"/>
      <c r="L20" s="661"/>
      <c r="M20" s="661"/>
      <c r="Y20" s="525"/>
      <c r="Z20" s="525"/>
      <c r="AA20" s="525" t="s">
        <v>122</v>
      </c>
      <c r="AB20" s="525">
        <v>120</v>
      </c>
      <c r="AC20" s="525">
        <v>90</v>
      </c>
      <c r="AD20" s="525">
        <v>65</v>
      </c>
      <c r="AE20" s="525">
        <v>55</v>
      </c>
      <c r="AF20" s="525">
        <v>50</v>
      </c>
      <c r="AG20" s="525">
        <v>45</v>
      </c>
      <c r="AH20" s="525">
        <v>40</v>
      </c>
      <c r="AI20" s="525">
        <v>35</v>
      </c>
      <c r="AJ20" s="525">
        <v>25</v>
      </c>
      <c r="AK20" s="525">
        <v>20</v>
      </c>
    </row>
    <row r="21" spans="1:37" ht="18.75" customHeight="1" x14ac:dyDescent="0.25">
      <c r="A21" s="560" t="s">
        <v>128</v>
      </c>
      <c r="B21" s="659" t="str">
        <f>E11</f>
        <v xml:space="preserve">KISS   </v>
      </c>
      <c r="C21" s="659"/>
      <c r="D21" s="660"/>
      <c r="E21" s="660"/>
      <c r="F21" s="660"/>
      <c r="G21" s="660"/>
      <c r="H21" s="662"/>
      <c r="I21" s="662"/>
      <c r="J21" s="660"/>
      <c r="K21" s="660"/>
      <c r="L21" s="660"/>
      <c r="M21" s="660"/>
      <c r="Y21" s="525"/>
      <c r="Z21" s="525"/>
      <c r="AA21" s="525" t="s">
        <v>123</v>
      </c>
      <c r="AB21" s="525">
        <v>90</v>
      </c>
      <c r="AC21" s="525">
        <v>60</v>
      </c>
      <c r="AD21" s="525">
        <v>45</v>
      </c>
      <c r="AE21" s="525">
        <v>34</v>
      </c>
      <c r="AF21" s="525">
        <v>27</v>
      </c>
      <c r="AG21" s="525">
        <v>22</v>
      </c>
      <c r="AH21" s="525">
        <v>18</v>
      </c>
      <c r="AI21" s="525">
        <v>15</v>
      </c>
      <c r="AJ21" s="525">
        <v>12</v>
      </c>
      <c r="AK21" s="525">
        <v>9</v>
      </c>
    </row>
    <row r="22" spans="1:37" ht="18.75" customHeight="1" x14ac:dyDescent="0.25">
      <c r="A22" s="560" t="s">
        <v>152</v>
      </c>
      <c r="B22" s="659" t="str">
        <f>E13</f>
        <v>MÁNDI</v>
      </c>
      <c r="C22" s="659"/>
      <c r="D22" s="660"/>
      <c r="E22" s="660"/>
      <c r="F22" s="660"/>
      <c r="G22" s="660"/>
      <c r="H22" s="661"/>
      <c r="I22" s="661"/>
      <c r="J22" s="662"/>
      <c r="K22" s="662"/>
      <c r="L22" s="660"/>
      <c r="M22" s="660"/>
      <c r="Y22" s="525"/>
      <c r="Z22" s="525"/>
      <c r="AA22" s="525" t="s">
        <v>124</v>
      </c>
      <c r="AB22" s="525">
        <v>60</v>
      </c>
      <c r="AC22" s="525">
        <v>40</v>
      </c>
      <c r="AD22" s="525">
        <v>30</v>
      </c>
      <c r="AE22" s="525">
        <v>20</v>
      </c>
      <c r="AF22" s="525">
        <v>18</v>
      </c>
      <c r="AG22" s="525">
        <v>15</v>
      </c>
      <c r="AH22" s="525">
        <v>12</v>
      </c>
      <c r="AI22" s="525">
        <v>10</v>
      </c>
      <c r="AJ22" s="525">
        <v>8</v>
      </c>
      <c r="AK22" s="525">
        <v>6</v>
      </c>
    </row>
    <row r="23" spans="1:37" ht="18.75" customHeight="1" x14ac:dyDescent="0.25">
      <c r="A23" s="560" t="s">
        <v>160</v>
      </c>
      <c r="B23" s="659" t="str">
        <f>E15</f>
        <v/>
      </c>
      <c r="C23" s="659"/>
      <c r="D23" s="660"/>
      <c r="E23" s="660"/>
      <c r="F23" s="660"/>
      <c r="G23" s="660"/>
      <c r="H23" s="661"/>
      <c r="I23" s="661"/>
      <c r="J23" s="661"/>
      <c r="K23" s="661"/>
      <c r="L23" s="662"/>
      <c r="M23" s="662"/>
      <c r="Y23" s="525"/>
      <c r="Z23" s="525"/>
      <c r="AA23" s="525" t="s">
        <v>126</v>
      </c>
      <c r="AB23" s="525">
        <v>40</v>
      </c>
      <c r="AC23" s="525">
        <v>25</v>
      </c>
      <c r="AD23" s="525">
        <v>18</v>
      </c>
      <c r="AE23" s="525">
        <v>13</v>
      </c>
      <c r="AF23" s="525">
        <v>8</v>
      </c>
      <c r="AG23" s="525">
        <v>7</v>
      </c>
      <c r="AH23" s="525">
        <v>6</v>
      </c>
      <c r="AI23" s="525">
        <v>5</v>
      </c>
      <c r="AJ23" s="525">
        <v>4</v>
      </c>
      <c r="AK23" s="525">
        <v>3</v>
      </c>
    </row>
    <row r="24" spans="1:37" x14ac:dyDescent="0.25">
      <c r="A24" s="547"/>
      <c r="B24" s="547"/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  <c r="Y24" s="525"/>
      <c r="Z24" s="525"/>
      <c r="AA24" s="525" t="s">
        <v>127</v>
      </c>
      <c r="AB24" s="525">
        <v>25</v>
      </c>
      <c r="AC24" s="525">
        <v>15</v>
      </c>
      <c r="AD24" s="525">
        <v>13</v>
      </c>
      <c r="AE24" s="525">
        <v>7</v>
      </c>
      <c r="AF24" s="525">
        <v>6</v>
      </c>
      <c r="AG24" s="525">
        <v>5</v>
      </c>
      <c r="AH24" s="525">
        <v>4</v>
      </c>
      <c r="AI24" s="525">
        <v>3</v>
      </c>
      <c r="AJ24" s="525">
        <v>2</v>
      </c>
      <c r="AK24" s="525">
        <v>1</v>
      </c>
    </row>
    <row r="25" spans="1:37" x14ac:dyDescent="0.25">
      <c r="A25" s="547"/>
      <c r="B25" s="547"/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Y25" s="525"/>
      <c r="Z25" s="525"/>
      <c r="AA25" s="525" t="s">
        <v>129</v>
      </c>
      <c r="AB25" s="525">
        <v>15</v>
      </c>
      <c r="AC25" s="525">
        <v>10</v>
      </c>
      <c r="AD25" s="525">
        <v>8</v>
      </c>
      <c r="AE25" s="525">
        <v>4</v>
      </c>
      <c r="AF25" s="525">
        <v>3</v>
      </c>
      <c r="AG25" s="525">
        <v>2</v>
      </c>
      <c r="AH25" s="525">
        <v>1</v>
      </c>
      <c r="AI25" s="525">
        <v>0</v>
      </c>
      <c r="AJ25" s="525">
        <v>0</v>
      </c>
      <c r="AK25" s="525">
        <v>0</v>
      </c>
    </row>
    <row r="26" spans="1:37" x14ac:dyDescent="0.25">
      <c r="A26" s="547"/>
      <c r="B26" s="547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Y26" s="525"/>
      <c r="Z26" s="525"/>
      <c r="AA26" s="525" t="s">
        <v>130</v>
      </c>
      <c r="AB26" s="525">
        <v>10</v>
      </c>
      <c r="AC26" s="525">
        <v>6</v>
      </c>
      <c r="AD26" s="525">
        <v>4</v>
      </c>
      <c r="AE26" s="525">
        <v>2</v>
      </c>
      <c r="AF26" s="525">
        <v>1</v>
      </c>
      <c r="AG26" s="525">
        <v>0</v>
      </c>
      <c r="AH26" s="525">
        <v>0</v>
      </c>
      <c r="AI26" s="525">
        <v>0</v>
      </c>
      <c r="AJ26" s="525">
        <v>0</v>
      </c>
      <c r="AK26" s="525">
        <v>0</v>
      </c>
    </row>
    <row r="27" spans="1:37" x14ac:dyDescent="0.25">
      <c r="A27" s="547"/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Y27" s="525"/>
      <c r="Z27" s="525"/>
      <c r="AA27" s="525" t="s">
        <v>131</v>
      </c>
      <c r="AB27" s="525">
        <v>3</v>
      </c>
      <c r="AC27" s="525">
        <v>2</v>
      </c>
      <c r="AD27" s="525">
        <v>1</v>
      </c>
      <c r="AE27" s="525">
        <v>0</v>
      </c>
      <c r="AF27" s="525">
        <v>0</v>
      </c>
      <c r="AG27" s="525">
        <v>0</v>
      </c>
      <c r="AH27" s="525">
        <v>0</v>
      </c>
      <c r="AI27" s="525">
        <v>0</v>
      </c>
      <c r="AJ27" s="525">
        <v>0</v>
      </c>
      <c r="AK27" s="525">
        <v>0</v>
      </c>
    </row>
    <row r="28" spans="1:37" x14ac:dyDescent="0.25">
      <c r="A28" s="547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</row>
    <row r="29" spans="1:37" x14ac:dyDescent="0.25">
      <c r="A29" s="547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</row>
    <row r="30" spans="1:37" x14ac:dyDescent="0.25">
      <c r="A30" s="547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</row>
    <row r="31" spans="1:37" x14ac:dyDescent="0.25">
      <c r="A31" s="547"/>
      <c r="B31" s="547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</row>
    <row r="32" spans="1:37" x14ac:dyDescent="0.25">
      <c r="A32" s="547"/>
      <c r="B32" s="547"/>
      <c r="C32" s="547"/>
      <c r="D32" s="547"/>
      <c r="E32" s="547"/>
      <c r="F32" s="547"/>
      <c r="G32" s="547"/>
      <c r="H32" s="547"/>
      <c r="I32" s="547"/>
      <c r="J32" s="547"/>
      <c r="K32" s="547"/>
      <c r="L32" s="561"/>
      <c r="M32" s="547"/>
    </row>
    <row r="33" spans="1:18" x14ac:dyDescent="0.25">
      <c r="A33" s="562" t="s">
        <v>114</v>
      </c>
      <c r="B33" s="563"/>
      <c r="C33" s="564"/>
      <c r="D33" s="565" t="s">
        <v>132</v>
      </c>
      <c r="E33" s="566" t="s">
        <v>133</v>
      </c>
      <c r="F33" s="567"/>
      <c r="G33" s="565" t="s">
        <v>132</v>
      </c>
      <c r="H33" s="566" t="s">
        <v>134</v>
      </c>
      <c r="I33" s="568"/>
      <c r="J33" s="566" t="s">
        <v>135</v>
      </c>
      <c r="K33" s="569" t="s">
        <v>136</v>
      </c>
      <c r="L33" s="542"/>
      <c r="M33" s="567"/>
      <c r="P33" s="570"/>
      <c r="Q33" s="570"/>
      <c r="R33" s="571"/>
    </row>
    <row r="34" spans="1:18" x14ac:dyDescent="0.25">
      <c r="A34" s="572" t="s">
        <v>137</v>
      </c>
      <c r="B34" s="573"/>
      <c r="C34" s="574"/>
      <c r="D34" s="575"/>
      <c r="E34" s="663"/>
      <c r="F34" s="663"/>
      <c r="G34" s="576" t="s">
        <v>138</v>
      </c>
      <c r="H34" s="573"/>
      <c r="I34" s="577"/>
      <c r="J34" s="578"/>
      <c r="K34" s="579" t="s">
        <v>139</v>
      </c>
      <c r="L34" s="580"/>
      <c r="M34" s="581"/>
      <c r="P34" s="582"/>
      <c r="Q34" s="582"/>
      <c r="R34" s="433"/>
    </row>
    <row r="35" spans="1:18" x14ac:dyDescent="0.25">
      <c r="A35" s="583" t="s">
        <v>140</v>
      </c>
      <c r="B35" s="584"/>
      <c r="C35" s="585"/>
      <c r="D35" s="586"/>
      <c r="E35" s="658"/>
      <c r="F35" s="658"/>
      <c r="G35" s="587" t="s">
        <v>141</v>
      </c>
      <c r="H35" s="588"/>
      <c r="I35" s="589"/>
      <c r="J35" s="590"/>
      <c r="K35" s="591"/>
      <c r="L35" s="561"/>
      <c r="M35" s="592"/>
      <c r="P35" s="433"/>
      <c r="Q35" s="432"/>
      <c r="R35" s="433"/>
    </row>
    <row r="36" spans="1:18" x14ac:dyDescent="0.25">
      <c r="A36" s="593"/>
      <c r="B36" s="594"/>
      <c r="C36" s="595"/>
      <c r="D36" s="586"/>
      <c r="E36" s="596"/>
      <c r="F36" s="547"/>
      <c r="G36" s="587" t="s">
        <v>142</v>
      </c>
      <c r="H36" s="588"/>
      <c r="I36" s="589"/>
      <c r="J36" s="590"/>
      <c r="K36" s="579" t="s">
        <v>143</v>
      </c>
      <c r="L36" s="580"/>
      <c r="M36" s="581"/>
      <c r="P36" s="582"/>
      <c r="Q36" s="582"/>
      <c r="R36" s="433"/>
    </row>
    <row r="37" spans="1:18" x14ac:dyDescent="0.25">
      <c r="A37" s="597"/>
      <c r="B37" s="598"/>
      <c r="C37" s="599"/>
      <c r="D37" s="586"/>
      <c r="E37" s="596"/>
      <c r="F37" s="547"/>
      <c r="G37" s="587" t="s">
        <v>144</v>
      </c>
      <c r="H37" s="588"/>
      <c r="I37" s="589"/>
      <c r="J37" s="590"/>
      <c r="K37" s="600"/>
      <c r="L37" s="547"/>
      <c r="M37" s="601"/>
      <c r="P37" s="433"/>
      <c r="Q37" s="432"/>
      <c r="R37" s="433"/>
    </row>
    <row r="38" spans="1:18" x14ac:dyDescent="0.25">
      <c r="A38" s="602"/>
      <c r="B38" s="603"/>
      <c r="C38" s="604"/>
      <c r="D38" s="586"/>
      <c r="E38" s="596"/>
      <c r="F38" s="547"/>
      <c r="G38" s="587" t="s">
        <v>145</v>
      </c>
      <c r="H38" s="588"/>
      <c r="I38" s="589"/>
      <c r="J38" s="590"/>
      <c r="K38" s="583"/>
      <c r="L38" s="561"/>
      <c r="M38" s="592"/>
      <c r="P38" s="433"/>
      <c r="Q38" s="432"/>
      <c r="R38" s="433"/>
    </row>
    <row r="39" spans="1:18" x14ac:dyDescent="0.25">
      <c r="A39" s="605"/>
      <c r="B39" s="606"/>
      <c r="C39" s="599"/>
      <c r="D39" s="586"/>
      <c r="E39" s="596"/>
      <c r="F39" s="547"/>
      <c r="G39" s="587" t="s">
        <v>146</v>
      </c>
      <c r="H39" s="588"/>
      <c r="I39" s="589"/>
      <c r="J39" s="590"/>
      <c r="K39" s="579" t="s">
        <v>33</v>
      </c>
      <c r="L39" s="580"/>
      <c r="M39" s="581"/>
      <c r="P39" s="582"/>
      <c r="Q39" s="582"/>
      <c r="R39" s="433"/>
    </row>
    <row r="40" spans="1:18" x14ac:dyDescent="0.25">
      <c r="A40" s="605"/>
      <c r="B40" s="606"/>
      <c r="C40" s="607"/>
      <c r="D40" s="586"/>
      <c r="E40" s="596"/>
      <c r="F40" s="547"/>
      <c r="G40" s="587" t="s">
        <v>147</v>
      </c>
      <c r="H40" s="588"/>
      <c r="I40" s="589"/>
      <c r="J40" s="590"/>
      <c r="K40" s="600"/>
      <c r="L40" s="547"/>
      <c r="M40" s="601"/>
      <c r="P40" s="433"/>
      <c r="Q40" s="432"/>
      <c r="R40" s="433"/>
    </row>
    <row r="41" spans="1:18" x14ac:dyDescent="0.25">
      <c r="A41" s="608"/>
      <c r="B41" s="609"/>
      <c r="C41" s="610"/>
      <c r="D41" s="611"/>
      <c r="E41" s="612"/>
      <c r="F41" s="561"/>
      <c r="G41" s="613" t="s">
        <v>148</v>
      </c>
      <c r="H41" s="584"/>
      <c r="I41" s="614"/>
      <c r="J41" s="615"/>
      <c r="K41" s="583">
        <f>L4</f>
        <v>0</v>
      </c>
      <c r="L41" s="561"/>
      <c r="M41" s="592"/>
      <c r="P41" s="433"/>
      <c r="Q41" s="432"/>
      <c r="R41" s="616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  <mergeCell ref="H23:I23"/>
  </mergeCells>
  <conditionalFormatting sqref="E7 E9 E11 E13 E15">
    <cfRule type="cellIs" dxfId="33" priority="1" stopIfTrue="1" operator="equal">
      <formula>"Bye"</formula>
    </cfRule>
  </conditionalFormatting>
  <conditionalFormatting sqref="R41">
    <cfRule type="expression" dxfId="3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AA75-B4E3-4155-ADA0-4D327216B421}">
  <sheetPr codeName="Munka59">
    <tabColor indexed="11"/>
  </sheetPr>
  <dimension ref="A1:AK53"/>
  <sheetViews>
    <sheetView workbookViewId="0">
      <selection activeCell="T13" sqref="T1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66" t="str">
        <f>[1]Altalanos!$A$6</f>
        <v>Diákolimpia 2026</v>
      </c>
      <c r="B1" s="666"/>
      <c r="C1" s="666"/>
      <c r="D1" s="666"/>
      <c r="E1" s="666"/>
      <c r="F1" s="666"/>
      <c r="G1" s="512"/>
      <c r="H1" s="513" t="s">
        <v>29</v>
      </c>
      <c r="I1" s="514"/>
      <c r="J1" s="515"/>
      <c r="L1" s="516"/>
      <c r="M1" s="517"/>
      <c r="N1" s="429"/>
      <c r="O1" s="429" t="s">
        <v>410</v>
      </c>
      <c r="P1" s="429"/>
      <c r="Q1" s="428"/>
      <c r="R1" s="429"/>
      <c r="AB1" s="518" t="e">
        <f>IF(Y5=1,CONCATENATE(VLOOKUP(Y3,AA16:AH30,2)),CONCATENATE(VLOOKUP(Y3,AA2:AK13,2)))</f>
        <v>#N/A</v>
      </c>
      <c r="AC1" s="518" t="e">
        <f>IF(Y5=1,CONCATENATE(VLOOKUP(Y3,AA16:AK30,3)),CONCATENATE(VLOOKUP(Y3,AA2:AK13,3)))</f>
        <v>#N/A</v>
      </c>
      <c r="AD1" s="518" t="e">
        <f>IF(Y5=1,CONCATENATE(VLOOKUP(Y3,AA16:AK30,4)),CONCATENATE(VLOOKUP(Y3,AA2:AK13,4)))</f>
        <v>#N/A</v>
      </c>
      <c r="AE1" s="518" t="e">
        <f>IF(Y5=1,CONCATENATE(VLOOKUP(Y3,AA16:AK30,5)),CONCATENATE(VLOOKUP(Y3,AA2:AK13,5)))</f>
        <v>#N/A</v>
      </c>
      <c r="AF1" s="518" t="e">
        <f>IF(Y5=1,CONCATENATE(VLOOKUP(Y3,AA16:AK30,6)),CONCATENATE(VLOOKUP(Y3,AA2:AK13,6)))</f>
        <v>#N/A</v>
      </c>
      <c r="AG1" s="518" t="e">
        <f>IF(Y5=1,CONCATENATE(VLOOKUP(Y3,AA16:AK30,7)),CONCATENATE(VLOOKUP(Y3,AA2:AK13,7)))</f>
        <v>#N/A</v>
      </c>
      <c r="AH1" s="518" t="e">
        <f>IF(Y5=1,CONCATENATE(VLOOKUP(Y3,AA16:AK30,8)),CONCATENATE(VLOOKUP(Y3,AA2:AK13,8)))</f>
        <v>#N/A</v>
      </c>
      <c r="AI1" s="518" t="e">
        <f>IF(Y5=1,CONCATENATE(VLOOKUP(Y3,AA16:AK30,9)),CONCATENATE(VLOOKUP(Y3,AA2:AK13,9)))</f>
        <v>#N/A</v>
      </c>
      <c r="AJ1" s="518" t="e">
        <f>IF(Y5=1,CONCATENATE(VLOOKUP(Y3,AA16:AK30,10)),CONCATENATE(VLOOKUP(Y3,AA2:AK13,10)))</f>
        <v>#N/A</v>
      </c>
      <c r="AK1" s="518" t="e">
        <f>IF(Y5=1,CONCATENATE(VLOOKUP(Y3,AA16:AK30,11)),CONCATENATE(VLOOKUP(Y3,AA2:AK13,11)))</f>
        <v>#N/A</v>
      </c>
    </row>
    <row r="2" spans="1:37" x14ac:dyDescent="0.25">
      <c r="A2" s="519" t="s">
        <v>30</v>
      </c>
      <c r="B2" s="520"/>
      <c r="C2" s="520"/>
      <c r="D2" s="520"/>
      <c r="E2" s="520" t="str">
        <f>[1]Altalanos!$A$8</f>
        <v>Fiú 2 kcs B</v>
      </c>
      <c r="F2" s="520"/>
      <c r="G2" s="521"/>
      <c r="H2" s="522"/>
      <c r="I2" s="522"/>
      <c r="J2" s="523"/>
      <c r="K2" s="516"/>
      <c r="L2" s="516"/>
      <c r="M2" s="516"/>
      <c r="N2" s="431"/>
      <c r="O2" s="430"/>
      <c r="P2" s="431"/>
      <c r="Q2" s="430"/>
      <c r="R2" s="431"/>
      <c r="Y2" s="524"/>
      <c r="Z2" s="525"/>
      <c r="AA2" s="525" t="s">
        <v>105</v>
      </c>
      <c r="AB2" s="526">
        <v>150</v>
      </c>
      <c r="AC2" s="526">
        <v>120</v>
      </c>
      <c r="AD2" s="526">
        <v>100</v>
      </c>
      <c r="AE2" s="526">
        <v>80</v>
      </c>
      <c r="AF2" s="526">
        <v>70</v>
      </c>
      <c r="AG2" s="526">
        <v>60</v>
      </c>
      <c r="AH2" s="526">
        <v>55</v>
      </c>
      <c r="AI2" s="526">
        <v>50</v>
      </c>
      <c r="AJ2" s="526">
        <v>45</v>
      </c>
      <c r="AK2" s="526">
        <v>40</v>
      </c>
    </row>
    <row r="3" spans="1:37" x14ac:dyDescent="0.25">
      <c r="A3" s="461" t="s">
        <v>22</v>
      </c>
      <c r="B3" s="461"/>
      <c r="C3" s="461"/>
      <c r="D3" s="461"/>
      <c r="E3" s="461" t="s">
        <v>15</v>
      </c>
      <c r="F3" s="461"/>
      <c r="G3" s="461"/>
      <c r="H3" s="461" t="s">
        <v>34</v>
      </c>
      <c r="I3" s="461"/>
      <c r="J3" s="527"/>
      <c r="K3" s="461"/>
      <c r="L3" s="528" t="s">
        <v>35</v>
      </c>
      <c r="M3" s="461"/>
      <c r="N3" s="529"/>
      <c r="O3" s="530"/>
      <c r="P3" s="529"/>
      <c r="Q3" s="531" t="s">
        <v>106</v>
      </c>
      <c r="R3" s="526" t="s">
        <v>107</v>
      </c>
      <c r="S3" s="526" t="s">
        <v>149</v>
      </c>
      <c r="Y3" s="525">
        <f>IF(H4="OB","A",IF(H4="IX","W",H4))</f>
        <v>0</v>
      </c>
      <c r="Z3" s="525"/>
      <c r="AA3" s="525" t="s">
        <v>108</v>
      </c>
      <c r="AB3" s="526">
        <v>120</v>
      </c>
      <c r="AC3" s="526">
        <v>90</v>
      </c>
      <c r="AD3" s="526">
        <v>65</v>
      </c>
      <c r="AE3" s="526">
        <v>55</v>
      </c>
      <c r="AF3" s="526">
        <v>50</v>
      </c>
      <c r="AG3" s="526">
        <v>45</v>
      </c>
      <c r="AH3" s="526">
        <v>40</v>
      </c>
      <c r="AI3" s="526">
        <v>35</v>
      </c>
      <c r="AJ3" s="526">
        <v>25</v>
      </c>
      <c r="AK3" s="526">
        <v>20</v>
      </c>
    </row>
    <row r="4" spans="1:37" ht="13.8" thickBot="1" x14ac:dyDescent="0.3">
      <c r="A4" s="667">
        <f>[1]Altalanos!$A$10</f>
        <v>0</v>
      </c>
      <c r="B4" s="667"/>
      <c r="C4" s="667"/>
      <c r="D4" s="532"/>
      <c r="E4" s="533">
        <f>[1]Altalanos!$C$10</f>
        <v>0</v>
      </c>
      <c r="F4" s="533"/>
      <c r="G4" s="533"/>
      <c r="H4" s="534"/>
      <c r="I4" s="533"/>
      <c r="J4" s="535"/>
      <c r="K4" s="534"/>
      <c r="L4" s="537">
        <f>[1]Altalanos!$E$10</f>
        <v>0</v>
      </c>
      <c r="M4" s="534"/>
      <c r="N4" s="538"/>
      <c r="O4" s="539"/>
      <c r="P4" s="538"/>
      <c r="Q4" s="540" t="s">
        <v>109</v>
      </c>
      <c r="R4" s="541" t="s">
        <v>110</v>
      </c>
      <c r="S4" s="541" t="s">
        <v>150</v>
      </c>
      <c r="Y4" s="525"/>
      <c r="Z4" s="525"/>
      <c r="AA4" s="525" t="s">
        <v>111</v>
      </c>
      <c r="AB4" s="526">
        <v>90</v>
      </c>
      <c r="AC4" s="526">
        <v>60</v>
      </c>
      <c r="AD4" s="526">
        <v>45</v>
      </c>
      <c r="AE4" s="526">
        <v>34</v>
      </c>
      <c r="AF4" s="526">
        <v>27</v>
      </c>
      <c r="AG4" s="526">
        <v>22</v>
      </c>
      <c r="AH4" s="526">
        <v>18</v>
      </c>
      <c r="AI4" s="526">
        <v>15</v>
      </c>
      <c r="AJ4" s="526">
        <v>12</v>
      </c>
      <c r="AK4" s="526">
        <v>9</v>
      </c>
    </row>
    <row r="5" spans="1:37" x14ac:dyDescent="0.25">
      <c r="A5" s="542"/>
      <c r="B5" s="542" t="s">
        <v>112</v>
      </c>
      <c r="C5" s="543" t="s">
        <v>113</v>
      </c>
      <c r="D5" s="542" t="s">
        <v>114</v>
      </c>
      <c r="E5" s="542" t="s">
        <v>115</v>
      </c>
      <c r="F5" s="542"/>
      <c r="G5" s="542" t="s">
        <v>26</v>
      </c>
      <c r="H5" s="542"/>
      <c r="I5" s="542" t="s">
        <v>37</v>
      </c>
      <c r="J5" s="542"/>
      <c r="K5" s="544" t="s">
        <v>116</v>
      </c>
      <c r="L5" s="544" t="s">
        <v>117</v>
      </c>
      <c r="M5" s="544" t="s">
        <v>118</v>
      </c>
      <c r="Q5" s="545" t="s">
        <v>119</v>
      </c>
      <c r="R5" s="546" t="s">
        <v>120</v>
      </c>
      <c r="S5" s="546" t="s">
        <v>151</v>
      </c>
      <c r="Y5" s="525">
        <f>IF(OR([1]Altalanos!$A$8="F1",[1]Altalanos!$A$8="F2",[1]Altalanos!$A$8="N1",[1]Altalanos!$A$8="N2"),1,2)</f>
        <v>2</v>
      </c>
      <c r="Z5" s="525"/>
      <c r="AA5" s="525" t="s">
        <v>121</v>
      </c>
      <c r="AB5" s="526">
        <v>60</v>
      </c>
      <c r="AC5" s="526">
        <v>40</v>
      </c>
      <c r="AD5" s="526">
        <v>30</v>
      </c>
      <c r="AE5" s="526">
        <v>20</v>
      </c>
      <c r="AF5" s="526">
        <v>18</v>
      </c>
      <c r="AG5" s="526">
        <v>15</v>
      </c>
      <c r="AH5" s="526">
        <v>12</v>
      </c>
      <c r="AI5" s="526">
        <v>10</v>
      </c>
      <c r="AJ5" s="526">
        <v>8</v>
      </c>
      <c r="AK5" s="526">
        <v>6</v>
      </c>
    </row>
    <row r="6" spans="1:37" x14ac:dyDescent="0.25">
      <c r="A6" s="547"/>
      <c r="B6" s="547"/>
      <c r="C6" s="548"/>
      <c r="D6" s="547"/>
      <c r="E6" s="547"/>
      <c r="F6" s="547"/>
      <c r="G6" s="547"/>
      <c r="H6" s="547"/>
      <c r="I6" s="547"/>
      <c r="J6" s="547"/>
      <c r="K6" s="547"/>
      <c r="L6" s="547"/>
      <c r="M6" s="547"/>
      <c r="Y6" s="525"/>
      <c r="Z6" s="525"/>
      <c r="AA6" s="525" t="s">
        <v>122</v>
      </c>
      <c r="AB6" s="526">
        <v>40</v>
      </c>
      <c r="AC6" s="526">
        <v>25</v>
      </c>
      <c r="AD6" s="526">
        <v>18</v>
      </c>
      <c r="AE6" s="526">
        <v>13</v>
      </c>
      <c r="AF6" s="526">
        <v>10</v>
      </c>
      <c r="AG6" s="526">
        <v>8</v>
      </c>
      <c r="AH6" s="526">
        <v>6</v>
      </c>
      <c r="AI6" s="526">
        <v>5</v>
      </c>
      <c r="AJ6" s="526">
        <v>4</v>
      </c>
      <c r="AK6" s="526">
        <v>3</v>
      </c>
    </row>
    <row r="7" spans="1:37" x14ac:dyDescent="0.25">
      <c r="A7" s="618" t="s">
        <v>105</v>
      </c>
      <c r="B7" s="619">
        <v>12</v>
      </c>
      <c r="C7" s="620">
        <f>IF($B7="","",VLOOKUP($B7,'Fiú 2 kcs B ELO'!$A$7:$O$22,5))</f>
        <v>0</v>
      </c>
      <c r="D7" s="620">
        <f>IF($B7="","",VLOOKUP($B7,'Fiú 2 kcs B ELO'!$A$7:$O$22,15))</f>
        <v>0</v>
      </c>
      <c r="E7" s="621" t="str">
        <f>UPPER(IF($B7="","",VLOOKUP($B7,'Fiú 2 kcs B ELO'!$A$7:$O$22,2)))</f>
        <v xml:space="preserve">KOVÁCS </v>
      </c>
      <c r="F7" s="622"/>
      <c r="G7" s="621" t="str">
        <f>IF($B7="","",VLOOKUP($B7,'Fiú 2 kcs B ELO'!$A$7:$O$22,3))</f>
        <v>Áron Gábor</v>
      </c>
      <c r="H7" s="622"/>
      <c r="I7" s="621" t="str">
        <f>IF($B7="","",VLOOKUP($B7,'Fiú 2 kcs B ELO'!$A$7:$O$22,4))</f>
        <v>Szent József Katolikus Óvoda, Általános Iskola, Gimnázium és Kollégium</v>
      </c>
      <c r="J7" s="547"/>
      <c r="K7" s="553"/>
      <c r="L7" s="554" t="str">
        <f>IF(K7="","",CONCATENATE(VLOOKUP($Y$3,$AB$1:$AK$1,K7)," pont"))</f>
        <v/>
      </c>
      <c r="M7" s="555"/>
      <c r="Q7" s="531" t="s">
        <v>106</v>
      </c>
      <c r="R7" s="623" t="s">
        <v>172</v>
      </c>
      <c r="S7" s="623" t="s">
        <v>173</v>
      </c>
      <c r="Y7" s="525"/>
      <c r="Z7" s="525"/>
      <c r="AA7" s="525" t="s">
        <v>123</v>
      </c>
      <c r="AB7" s="526">
        <v>25</v>
      </c>
      <c r="AC7" s="526">
        <v>15</v>
      </c>
      <c r="AD7" s="526">
        <v>13</v>
      </c>
      <c r="AE7" s="526">
        <v>8</v>
      </c>
      <c r="AF7" s="526">
        <v>6</v>
      </c>
      <c r="AG7" s="526">
        <v>4</v>
      </c>
      <c r="AH7" s="526">
        <v>3</v>
      </c>
      <c r="AI7" s="526">
        <v>2</v>
      </c>
      <c r="AJ7" s="526">
        <v>1</v>
      </c>
      <c r="AK7" s="526">
        <v>0</v>
      </c>
    </row>
    <row r="8" spans="1:37" x14ac:dyDescent="0.25">
      <c r="A8" s="549"/>
      <c r="B8" s="624"/>
      <c r="C8" s="625"/>
      <c r="D8" s="625"/>
      <c r="E8" s="625"/>
      <c r="F8" s="625"/>
      <c r="G8" s="625"/>
      <c r="H8" s="625"/>
      <c r="I8" s="625"/>
      <c r="J8" s="547"/>
      <c r="K8" s="549"/>
      <c r="L8" s="549"/>
      <c r="M8" s="558"/>
      <c r="Q8" s="540" t="s">
        <v>109</v>
      </c>
      <c r="R8" s="626" t="s">
        <v>169</v>
      </c>
      <c r="S8" s="626" t="s">
        <v>174</v>
      </c>
      <c r="Y8" s="525"/>
      <c r="Z8" s="525"/>
      <c r="AA8" s="525" t="s">
        <v>124</v>
      </c>
      <c r="AB8" s="526">
        <v>15</v>
      </c>
      <c r="AC8" s="526">
        <v>10</v>
      </c>
      <c r="AD8" s="526">
        <v>7</v>
      </c>
      <c r="AE8" s="526">
        <v>5</v>
      </c>
      <c r="AF8" s="526">
        <v>4</v>
      </c>
      <c r="AG8" s="526">
        <v>3</v>
      </c>
      <c r="AH8" s="526">
        <v>2</v>
      </c>
      <c r="AI8" s="526">
        <v>1</v>
      </c>
      <c r="AJ8" s="526">
        <v>0</v>
      </c>
      <c r="AK8" s="526">
        <v>0</v>
      </c>
    </row>
    <row r="9" spans="1:37" x14ac:dyDescent="0.25">
      <c r="A9" s="549" t="s">
        <v>125</v>
      </c>
      <c r="B9" s="627">
        <v>5</v>
      </c>
      <c r="C9" s="620">
        <f>IF($B9="","",VLOOKUP($B9,'Fiú 2 kcs B ELO'!$A$7:$O$22,5))</f>
        <v>0</v>
      </c>
      <c r="D9" s="620">
        <f>IF($B9="","",VLOOKUP($B9,'Fiú 2 kcs B ELO'!$A$7:$O$22,15))</f>
        <v>0</v>
      </c>
      <c r="E9" s="628" t="str">
        <f>UPPER(IF($B9="","",VLOOKUP($B9,'Fiú 2 kcs B ELO'!$A$7:$O$22,2)))</f>
        <v>GYŐRFI</v>
      </c>
      <c r="F9" s="629"/>
      <c r="G9" s="628" t="str">
        <f>IF($B9="","",VLOOKUP($B9,'Fiú 2 kcs B ELO'!$A$7:$O$22,3))</f>
        <v>Dániel</v>
      </c>
      <c r="H9" s="629"/>
      <c r="I9" s="628" t="str">
        <f>IF($B9="","",VLOOKUP($B9,'Fiú 2 kcs B ELO'!$A$7:$O$22,4))</f>
        <v>Irinyi János Református Oktatási Központ - Óvoda, Általános Iskola, Technikum, Szakgimnázium és Diákotthon</v>
      </c>
      <c r="J9" s="547"/>
      <c r="K9" s="553"/>
      <c r="L9" s="554" t="str">
        <f>IF(K9="","",CONCATENATE(VLOOKUP($Y$3,$AB$1:$AK$1,K9)," pont"))</f>
        <v/>
      </c>
      <c r="M9" s="555"/>
      <c r="Q9" s="545" t="s">
        <v>119</v>
      </c>
      <c r="R9" s="630" t="s">
        <v>161</v>
      </c>
      <c r="S9" s="630" t="s">
        <v>175</v>
      </c>
      <c r="Y9" s="525"/>
      <c r="Z9" s="525"/>
      <c r="AA9" s="525" t="s">
        <v>126</v>
      </c>
      <c r="AB9" s="526">
        <v>10</v>
      </c>
      <c r="AC9" s="526">
        <v>6</v>
      </c>
      <c r="AD9" s="526">
        <v>4</v>
      </c>
      <c r="AE9" s="526">
        <v>2</v>
      </c>
      <c r="AF9" s="526">
        <v>1</v>
      </c>
      <c r="AG9" s="526">
        <v>0</v>
      </c>
      <c r="AH9" s="526">
        <v>0</v>
      </c>
      <c r="AI9" s="526">
        <v>0</v>
      </c>
      <c r="AJ9" s="526">
        <v>0</v>
      </c>
      <c r="AK9" s="526">
        <v>0</v>
      </c>
    </row>
    <row r="10" spans="1:37" x14ac:dyDescent="0.25">
      <c r="A10" s="549"/>
      <c r="B10" s="624"/>
      <c r="C10" s="625"/>
      <c r="D10" s="625"/>
      <c r="E10" s="625"/>
      <c r="F10" s="625"/>
      <c r="G10" s="625"/>
      <c r="H10" s="625"/>
      <c r="I10" s="625"/>
      <c r="J10" s="547"/>
      <c r="K10" s="549"/>
      <c r="L10" s="549"/>
      <c r="M10" s="558"/>
      <c r="Y10" s="525"/>
      <c r="Z10" s="525"/>
      <c r="AA10" s="525" t="s">
        <v>127</v>
      </c>
      <c r="AB10" s="526">
        <v>6</v>
      </c>
      <c r="AC10" s="526">
        <v>3</v>
      </c>
      <c r="AD10" s="526">
        <v>2</v>
      </c>
      <c r="AE10" s="526">
        <v>1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</row>
    <row r="11" spans="1:37" x14ac:dyDescent="0.25">
      <c r="A11" s="549" t="s">
        <v>128</v>
      </c>
      <c r="B11" s="627">
        <v>1</v>
      </c>
      <c r="C11" s="620">
        <f>IF($B11="","",VLOOKUP($B11,'Fiú 2 kcs B ELO'!$A$7:$O$22,5))</f>
        <v>0</v>
      </c>
      <c r="D11" s="620">
        <f>IF($B11="","",VLOOKUP($B11,'Fiú 2 kcs B ELO'!$A$7:$O$22,15))</f>
        <v>0</v>
      </c>
      <c r="E11" s="628" t="str">
        <f>UPPER(IF($B11="","",VLOOKUP($B11,'Fiú 2 kcs B ELO'!$A$7:$O$22,2)))</f>
        <v>PONGRÁCZ</v>
      </c>
      <c r="F11" s="629"/>
      <c r="G11" s="628" t="str">
        <f>IF($B11="","",VLOOKUP($B11,'Fiú 2 kcs B ELO'!$A$7:$O$22,3))</f>
        <v>Nándor</v>
      </c>
      <c r="H11" s="629"/>
      <c r="I11" s="628" t="str">
        <f>IF($B11="","",VLOOKUP($B11,'Fiú 2 kcs B ELO'!$A$7:$O$22,4))</f>
        <v>Bólyi Általános Iskola és Alapfokú Művészeti Iskola</v>
      </c>
      <c r="J11" s="547"/>
      <c r="K11" s="553"/>
      <c r="L11" s="554" t="str">
        <f>IF(K11="","",CONCATENATE(VLOOKUP($Y$3,$AB$1:$AK$1,K11)," pont"))</f>
        <v/>
      </c>
      <c r="M11" s="555"/>
      <c r="Y11" s="525"/>
      <c r="Z11" s="525"/>
      <c r="AA11" s="525" t="s">
        <v>129</v>
      </c>
      <c r="AB11" s="526">
        <v>3</v>
      </c>
      <c r="AC11" s="526">
        <v>2</v>
      </c>
      <c r="AD11" s="526">
        <v>1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</row>
    <row r="12" spans="1:37" x14ac:dyDescent="0.25">
      <c r="A12" s="547"/>
      <c r="B12" s="618"/>
      <c r="C12" s="548"/>
      <c r="D12" s="547"/>
      <c r="E12" s="547"/>
      <c r="F12" s="547"/>
      <c r="G12" s="547"/>
      <c r="H12" s="547"/>
      <c r="I12" s="547"/>
      <c r="J12" s="547"/>
      <c r="K12" s="548"/>
      <c r="L12" s="548"/>
      <c r="M12" s="558"/>
      <c r="Y12" s="525"/>
      <c r="Z12" s="525"/>
      <c r="AA12" s="525" t="s">
        <v>130</v>
      </c>
      <c r="AB12" s="559">
        <v>0</v>
      </c>
      <c r="AC12" s="559">
        <v>0</v>
      </c>
      <c r="AD12" s="559">
        <v>0</v>
      </c>
      <c r="AE12" s="559">
        <v>0</v>
      </c>
      <c r="AF12" s="559">
        <v>0</v>
      </c>
      <c r="AG12" s="559">
        <v>0</v>
      </c>
      <c r="AH12" s="559">
        <v>0</v>
      </c>
      <c r="AI12" s="559">
        <v>0</v>
      </c>
      <c r="AJ12" s="559">
        <v>0</v>
      </c>
      <c r="AK12" s="559">
        <v>0</v>
      </c>
    </row>
    <row r="13" spans="1:37" x14ac:dyDescent="0.25">
      <c r="A13" s="631" t="s">
        <v>152</v>
      </c>
      <c r="B13" s="632"/>
      <c r="C13" s="620">
        <v>0</v>
      </c>
      <c r="D13" s="620">
        <v>0</v>
      </c>
      <c r="E13" s="628" t="s">
        <v>398</v>
      </c>
      <c r="F13" s="629"/>
      <c r="G13" s="628" t="s">
        <v>332</v>
      </c>
      <c r="H13" s="629"/>
      <c r="I13" s="147" t="s">
        <v>351</v>
      </c>
      <c r="J13" s="547"/>
      <c r="K13" s="553"/>
      <c r="L13" s="554" t="str">
        <f>IF(K13="","",CONCATENATE(VLOOKUP($Y$3,$AB$1:$AK$1,K13)," pont"))</f>
        <v/>
      </c>
      <c r="M13" s="555"/>
      <c r="Y13" s="525"/>
      <c r="Z13" s="525"/>
      <c r="AA13" s="525" t="s">
        <v>131</v>
      </c>
      <c r="AB13" s="559">
        <v>0</v>
      </c>
      <c r="AC13" s="559">
        <v>0</v>
      </c>
      <c r="AD13" s="559">
        <v>0</v>
      </c>
      <c r="AE13" s="559">
        <v>0</v>
      </c>
      <c r="AF13" s="559">
        <v>0</v>
      </c>
      <c r="AG13" s="559">
        <v>0</v>
      </c>
      <c r="AH13" s="559">
        <v>0</v>
      </c>
      <c r="AI13" s="559">
        <v>0</v>
      </c>
      <c r="AJ13" s="559">
        <v>0</v>
      </c>
      <c r="AK13" s="559">
        <v>0</v>
      </c>
    </row>
    <row r="14" spans="1:37" x14ac:dyDescent="0.25">
      <c r="A14" s="549"/>
      <c r="B14" s="624"/>
      <c r="C14" s="625"/>
      <c r="D14" s="625"/>
      <c r="E14" s="625"/>
      <c r="F14" s="625"/>
      <c r="G14" s="625"/>
      <c r="H14" s="625"/>
      <c r="I14" s="625"/>
      <c r="J14" s="547"/>
      <c r="K14" s="549"/>
      <c r="L14" s="549"/>
      <c r="M14" s="558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</row>
    <row r="15" spans="1:37" x14ac:dyDescent="0.25">
      <c r="A15" s="618" t="s">
        <v>160</v>
      </c>
      <c r="B15" s="633">
        <v>10</v>
      </c>
      <c r="C15" s="620">
        <f>IF($B15="","",VLOOKUP($B15,'Fiú 2 kcs B ELO'!$A$7:$O$22,5))</f>
        <v>0</v>
      </c>
      <c r="D15" s="634">
        <f>IF($B15="","",VLOOKUP($B15,'Fiú 2 kcs B ELO'!$A$7:$O$22,15))</f>
        <v>0</v>
      </c>
      <c r="E15" s="621" t="str">
        <f>UPPER(IF($B15="","",VLOOKUP($B15,'Fiú 2 kcs B ELO'!$A$7:$O$22,2)))</f>
        <v>PASZICSNYEK ZSADÁNY</v>
      </c>
      <c r="F15" s="622"/>
      <c r="G15" s="621" t="str">
        <f>IF($B15="","",VLOOKUP($B15,'Fiú 2 kcs B ELO'!$A$7:$O$22,3))</f>
        <v>Zsolt</v>
      </c>
      <c r="H15" s="622"/>
      <c r="I15" s="621" t="str">
        <f>IF($B15="","",VLOOKUP($B15,'Fiú 2 kcs B ELO'!$A$7:$O$22,4))</f>
        <v>Szt. László Ált. Isk Bicske</v>
      </c>
      <c r="J15" s="547"/>
      <c r="K15" s="553"/>
      <c r="L15" s="554" t="str">
        <f>IF(K15="","",CONCATENATE(VLOOKUP($Y$3,$AB$1:$AK$1,K15)," pont"))</f>
        <v/>
      </c>
      <c r="M15" s="555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</row>
    <row r="16" spans="1:37" x14ac:dyDescent="0.25">
      <c r="A16" s="549"/>
      <c r="B16" s="624"/>
      <c r="C16" s="625"/>
      <c r="D16" s="625"/>
      <c r="E16" s="625"/>
      <c r="F16" s="625"/>
      <c r="G16" s="625"/>
      <c r="H16" s="625"/>
      <c r="I16" s="625"/>
      <c r="J16" s="547"/>
      <c r="K16" s="549"/>
      <c r="L16" s="549"/>
      <c r="M16" s="558"/>
      <c r="Y16" s="525"/>
      <c r="Z16" s="525"/>
      <c r="AA16" s="525" t="s">
        <v>105</v>
      </c>
      <c r="AB16" s="525">
        <v>300</v>
      </c>
      <c r="AC16" s="525">
        <v>250</v>
      </c>
      <c r="AD16" s="525">
        <v>220</v>
      </c>
      <c r="AE16" s="525">
        <v>180</v>
      </c>
      <c r="AF16" s="525">
        <v>160</v>
      </c>
      <c r="AG16" s="525">
        <v>150</v>
      </c>
      <c r="AH16" s="525">
        <v>140</v>
      </c>
      <c r="AI16" s="525">
        <v>130</v>
      </c>
      <c r="AJ16" s="525">
        <v>120</v>
      </c>
      <c r="AK16" s="525">
        <v>110</v>
      </c>
    </row>
    <row r="17" spans="1:37" x14ac:dyDescent="0.25">
      <c r="A17" s="549" t="s">
        <v>163</v>
      </c>
      <c r="B17" s="627">
        <v>7</v>
      </c>
      <c r="C17" s="620">
        <f>IF($B17="","",VLOOKUP($B17,'Fiú 2 kcs B ELO'!$A$7:$O$22,5))</f>
        <v>0</v>
      </c>
      <c r="D17" s="620">
        <f>IF($B17="","",VLOOKUP($B17,'Fiú 2 kcs B ELO'!$A$7:$O$22,15))</f>
        <v>0</v>
      </c>
      <c r="E17" s="628" t="str">
        <f>UPPER(IF($B17="","",VLOOKUP($B17,'Fiú 2 kcs B ELO'!$A$7:$O$22,2)))</f>
        <v xml:space="preserve">KISS </v>
      </c>
      <c r="F17" s="629"/>
      <c r="G17" s="628" t="str">
        <f>IF($B17="","",VLOOKUP($B17,'Fiú 2 kcs B ELO'!$A$7:$O$22,3))</f>
        <v>Dominik Gábor</v>
      </c>
      <c r="H17" s="629"/>
      <c r="I17" s="628" t="str">
        <f>IF($B17="","",VLOOKUP($B17,'Fiú 2 kcs B ELO'!$A$7:$O$22,4))</f>
        <v>Talento-Ház Alapítványi Óvoda, Általános Iskola és Alapfokú Művészeti Iskola</v>
      </c>
      <c r="J17" s="547"/>
      <c r="K17" s="553"/>
      <c r="L17" s="554" t="str">
        <f>IF(K17="","",CONCATENATE(VLOOKUP($Y$3,$AB$1:$AK$1,K17)," pont"))</f>
        <v/>
      </c>
      <c r="M17" s="555"/>
      <c r="Y17" s="525"/>
      <c r="Z17" s="525"/>
      <c r="AA17" s="525" t="s">
        <v>108</v>
      </c>
      <c r="AB17" s="525">
        <v>250</v>
      </c>
      <c r="AC17" s="525">
        <v>200</v>
      </c>
      <c r="AD17" s="525">
        <v>160</v>
      </c>
      <c r="AE17" s="525">
        <v>140</v>
      </c>
      <c r="AF17" s="525">
        <v>120</v>
      </c>
      <c r="AG17" s="525">
        <v>110</v>
      </c>
      <c r="AH17" s="525">
        <v>100</v>
      </c>
      <c r="AI17" s="525">
        <v>90</v>
      </c>
      <c r="AJ17" s="525">
        <v>80</v>
      </c>
      <c r="AK17" s="525">
        <v>70</v>
      </c>
    </row>
    <row r="18" spans="1:37" x14ac:dyDescent="0.25">
      <c r="A18" s="549"/>
      <c r="B18" s="624"/>
      <c r="C18" s="625"/>
      <c r="D18" s="625"/>
      <c r="E18" s="625"/>
      <c r="F18" s="625"/>
      <c r="G18" s="625"/>
      <c r="H18" s="625"/>
      <c r="I18" s="625"/>
      <c r="J18" s="547"/>
      <c r="K18" s="549"/>
      <c r="L18" s="549"/>
      <c r="M18" s="558"/>
      <c r="Y18" s="525"/>
      <c r="Z18" s="525"/>
      <c r="AA18" s="525" t="s">
        <v>111</v>
      </c>
      <c r="AB18" s="525">
        <v>200</v>
      </c>
      <c r="AC18" s="525">
        <v>150</v>
      </c>
      <c r="AD18" s="525">
        <v>130</v>
      </c>
      <c r="AE18" s="525">
        <v>110</v>
      </c>
      <c r="AF18" s="525">
        <v>95</v>
      </c>
      <c r="AG18" s="525">
        <v>80</v>
      </c>
      <c r="AH18" s="525">
        <v>70</v>
      </c>
      <c r="AI18" s="525">
        <v>60</v>
      </c>
      <c r="AJ18" s="525">
        <v>55</v>
      </c>
      <c r="AK18" s="525">
        <v>50</v>
      </c>
    </row>
    <row r="19" spans="1:37" x14ac:dyDescent="0.25">
      <c r="A19" s="631" t="s">
        <v>171</v>
      </c>
      <c r="B19" s="627">
        <v>2</v>
      </c>
      <c r="C19" s="620">
        <f>IF($B19="","",VLOOKUP($B19,'Fiú 2 kcs B ELO'!$A$7:$O$22,5))</f>
        <v>0</v>
      </c>
      <c r="D19" s="620">
        <f>IF($B19="","",VLOOKUP($B19,'Fiú 2 kcs B ELO'!$A$7:$O$22,15))</f>
        <v>0</v>
      </c>
      <c r="E19" s="628" t="str">
        <f>UPPER(IF($B19="","",VLOOKUP($B19,'Fiú 2 kcs B ELO'!$A$7:$O$22,2)))</f>
        <v xml:space="preserve">SZEBÉNYI </v>
      </c>
      <c r="F19" s="629"/>
      <c r="G19" s="628" t="str">
        <f>IF($B19="","",VLOOKUP($B19,'Fiú 2 kcs B ELO'!$A$7:$O$22,3))</f>
        <v>Alexander</v>
      </c>
      <c r="H19" s="629"/>
      <c r="I19" s="628" t="str">
        <f>IF($B19="","",VLOOKUP($B19,'Fiú 2 kcs B ELO'!$A$7:$O$22,4))</f>
        <v>Koch Valéria Gimnázium, Általános Iskola, Óvoda és Kollégium Pécs</v>
      </c>
      <c r="J19" s="547"/>
      <c r="K19" s="553"/>
      <c r="L19" s="554" t="str">
        <f>IF(K19="","",CONCATENATE(VLOOKUP($Y$3,$AB$1:$AK$1,K19)," pont"))</f>
        <v/>
      </c>
      <c r="M19" s="555"/>
      <c r="Y19" s="525"/>
      <c r="Z19" s="525"/>
      <c r="AA19" s="525" t="s">
        <v>121</v>
      </c>
      <c r="AB19" s="525">
        <v>150</v>
      </c>
      <c r="AC19" s="525">
        <v>120</v>
      </c>
      <c r="AD19" s="525">
        <v>100</v>
      </c>
      <c r="AE19" s="525">
        <v>80</v>
      </c>
      <c r="AF19" s="525">
        <v>70</v>
      </c>
      <c r="AG19" s="525">
        <v>60</v>
      </c>
      <c r="AH19" s="525">
        <v>55</v>
      </c>
      <c r="AI19" s="525">
        <v>50</v>
      </c>
      <c r="AJ19" s="525">
        <v>45</v>
      </c>
      <c r="AK19" s="525">
        <v>40</v>
      </c>
    </row>
    <row r="20" spans="1:37" x14ac:dyDescent="0.25">
      <c r="A20" s="549"/>
      <c r="B20" s="624"/>
      <c r="C20" s="625"/>
      <c r="D20" s="625"/>
      <c r="E20" s="625"/>
      <c r="F20" s="625"/>
      <c r="G20" s="625"/>
      <c r="H20" s="625"/>
      <c r="I20" s="625"/>
      <c r="J20" s="547"/>
      <c r="K20" s="549"/>
      <c r="L20" s="549"/>
      <c r="M20" s="558"/>
      <c r="Y20" s="525"/>
      <c r="Z20" s="525"/>
      <c r="AA20" s="525" t="s">
        <v>111</v>
      </c>
      <c r="AB20" s="525">
        <v>200</v>
      </c>
      <c r="AC20" s="525">
        <v>150</v>
      </c>
      <c r="AD20" s="525">
        <v>130</v>
      </c>
      <c r="AE20" s="525">
        <v>110</v>
      </c>
      <c r="AF20" s="525">
        <v>95</v>
      </c>
      <c r="AG20" s="525">
        <v>80</v>
      </c>
      <c r="AH20" s="525">
        <v>70</v>
      </c>
      <c r="AI20" s="525">
        <v>60</v>
      </c>
      <c r="AJ20" s="525">
        <v>55</v>
      </c>
      <c r="AK20" s="525">
        <v>50</v>
      </c>
    </row>
    <row r="21" spans="1:37" x14ac:dyDescent="0.25">
      <c r="A21" s="631" t="s">
        <v>176</v>
      </c>
      <c r="B21" s="627">
        <v>13</v>
      </c>
      <c r="C21" s="620">
        <f>IF($B21="","",VLOOKUP($B21,'Fiú 2 kcs B ELO'!$A$7:$O$22,5))</f>
        <v>0</v>
      </c>
      <c r="D21" s="620">
        <f>IF($B21="","",VLOOKUP($B21,'Fiú 2 kcs B ELO'!$A$7:$O$22,15))</f>
        <v>0</v>
      </c>
      <c r="E21" s="628" t="str">
        <f>UPPER(IF($B21="","",VLOOKUP($B21,'Fiú 2 kcs B ELO'!$A$7:$O$22,2)))</f>
        <v xml:space="preserve">SZIGETI </v>
      </c>
      <c r="F21" s="629"/>
      <c r="G21" s="628" t="str">
        <f>IF($B21="","",VLOOKUP($B21,'Fiú 2 kcs B ELO'!$A$7:$O$22,3))</f>
        <v>Péter</v>
      </c>
      <c r="H21" s="629"/>
      <c r="I21" s="628" t="str">
        <f>IF($B21="","",VLOOKUP($B21,'Fiú 2 kcs B ELO'!$A$7:$O$22,4))</f>
        <v>Debreceni Egyetem Kossuth Lajos Gyakorló Gimnáziuma és Általános Iskolája</v>
      </c>
      <c r="J21" s="547"/>
      <c r="K21" s="553"/>
      <c r="L21" s="554" t="str">
        <f>IF(K21="","",CONCATENATE(VLOOKUP($Y$3,$AB$1:$AK$1,K21)," pont"))</f>
        <v/>
      </c>
      <c r="M21" s="555"/>
      <c r="Y21" s="525"/>
      <c r="Z21" s="525"/>
      <c r="AA21" s="525" t="s">
        <v>121</v>
      </c>
      <c r="AB21" s="525">
        <v>150</v>
      </c>
      <c r="AC21" s="525">
        <v>120</v>
      </c>
      <c r="AD21" s="525">
        <v>100</v>
      </c>
      <c r="AE21" s="525">
        <v>80</v>
      </c>
      <c r="AF21" s="525">
        <v>70</v>
      </c>
      <c r="AG21" s="525">
        <v>60</v>
      </c>
      <c r="AH21" s="525">
        <v>55</v>
      </c>
      <c r="AI21" s="525">
        <v>50</v>
      </c>
      <c r="AJ21" s="525">
        <v>45</v>
      </c>
      <c r="AK21" s="525">
        <v>40</v>
      </c>
    </row>
    <row r="22" spans="1:37" x14ac:dyDescent="0.25">
      <c r="A22" s="547"/>
      <c r="B22" s="547"/>
      <c r="C22" s="547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Y22" s="525"/>
      <c r="Z22" s="525"/>
      <c r="AA22" s="525" t="s">
        <v>122</v>
      </c>
      <c r="AB22" s="525">
        <v>120</v>
      </c>
      <c r="AC22" s="525">
        <v>90</v>
      </c>
      <c r="AD22" s="525">
        <v>65</v>
      </c>
      <c r="AE22" s="525">
        <v>55</v>
      </c>
      <c r="AF22" s="525">
        <v>50</v>
      </c>
      <c r="AG22" s="525">
        <v>45</v>
      </c>
      <c r="AH22" s="525">
        <v>40</v>
      </c>
      <c r="AI22" s="525">
        <v>35</v>
      </c>
      <c r="AJ22" s="525">
        <v>25</v>
      </c>
      <c r="AK22" s="525">
        <v>20</v>
      </c>
    </row>
    <row r="23" spans="1:37" x14ac:dyDescent="0.25">
      <c r="A23" s="547"/>
      <c r="B23" s="547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Y23" s="525"/>
      <c r="Z23" s="525"/>
      <c r="AA23" s="525" t="s">
        <v>123</v>
      </c>
      <c r="AB23" s="525">
        <v>90</v>
      </c>
      <c r="AC23" s="525">
        <v>60</v>
      </c>
      <c r="AD23" s="525">
        <v>45</v>
      </c>
      <c r="AE23" s="525">
        <v>34</v>
      </c>
      <c r="AF23" s="525">
        <v>27</v>
      </c>
      <c r="AG23" s="525">
        <v>22</v>
      </c>
      <c r="AH23" s="525">
        <v>18</v>
      </c>
      <c r="AI23" s="525">
        <v>15</v>
      </c>
      <c r="AJ23" s="525">
        <v>12</v>
      </c>
      <c r="AK23" s="525">
        <v>9</v>
      </c>
    </row>
    <row r="24" spans="1:37" ht="18.75" customHeight="1" x14ac:dyDescent="0.25">
      <c r="A24" s="547"/>
      <c r="B24" s="665"/>
      <c r="C24" s="665"/>
      <c r="D24" s="661" t="str">
        <f>E7</f>
        <v xml:space="preserve">KOVÁCS </v>
      </c>
      <c r="E24" s="661"/>
      <c r="F24" s="661" t="str">
        <f>E9</f>
        <v>GYŐRFI</v>
      </c>
      <c r="G24" s="661"/>
      <c r="H24" s="661" t="str">
        <f>E11</f>
        <v>PONGRÁCZ</v>
      </c>
      <c r="I24" s="661"/>
      <c r="J24" s="661" t="str">
        <f>E13</f>
        <v>HORVÁTH</v>
      </c>
      <c r="K24" s="661"/>
      <c r="L24" s="547"/>
      <c r="M24" s="635" t="s">
        <v>116</v>
      </c>
      <c r="Y24" s="525"/>
      <c r="Z24" s="525"/>
      <c r="AA24" s="525" t="s">
        <v>124</v>
      </c>
      <c r="AB24" s="525">
        <v>60</v>
      </c>
      <c r="AC24" s="525">
        <v>40</v>
      </c>
      <c r="AD24" s="525">
        <v>30</v>
      </c>
      <c r="AE24" s="525">
        <v>20</v>
      </c>
      <c r="AF24" s="525">
        <v>18</v>
      </c>
      <c r="AG24" s="525">
        <v>15</v>
      </c>
      <c r="AH24" s="525">
        <v>12</v>
      </c>
      <c r="AI24" s="525">
        <v>10</v>
      </c>
      <c r="AJ24" s="525">
        <v>8</v>
      </c>
      <c r="AK24" s="525">
        <v>6</v>
      </c>
    </row>
    <row r="25" spans="1:37" ht="18.75" customHeight="1" x14ac:dyDescent="0.25">
      <c r="A25" s="560" t="s">
        <v>105</v>
      </c>
      <c r="B25" s="659" t="str">
        <f>E7</f>
        <v xml:space="preserve">KOVÁCS </v>
      </c>
      <c r="C25" s="659"/>
      <c r="D25" s="662"/>
      <c r="E25" s="662"/>
      <c r="F25" s="660"/>
      <c r="G25" s="660"/>
      <c r="H25" s="660"/>
      <c r="I25" s="660"/>
      <c r="J25" s="661"/>
      <c r="K25" s="661"/>
      <c r="L25" s="547"/>
      <c r="M25" s="636"/>
      <c r="Y25" s="525"/>
      <c r="Z25" s="525"/>
      <c r="AA25" s="525" t="s">
        <v>126</v>
      </c>
      <c r="AB25" s="525">
        <v>40</v>
      </c>
      <c r="AC25" s="525">
        <v>25</v>
      </c>
      <c r="AD25" s="525">
        <v>18</v>
      </c>
      <c r="AE25" s="525">
        <v>13</v>
      </c>
      <c r="AF25" s="525">
        <v>8</v>
      </c>
      <c r="AG25" s="525">
        <v>7</v>
      </c>
      <c r="AH25" s="525">
        <v>6</v>
      </c>
      <c r="AI25" s="525">
        <v>5</v>
      </c>
      <c r="AJ25" s="525">
        <v>4</v>
      </c>
      <c r="AK25" s="525">
        <v>3</v>
      </c>
    </row>
    <row r="26" spans="1:37" ht="18.75" customHeight="1" x14ac:dyDescent="0.25">
      <c r="A26" s="560" t="s">
        <v>125</v>
      </c>
      <c r="B26" s="659" t="str">
        <f>E9</f>
        <v>GYŐRFI</v>
      </c>
      <c r="C26" s="659"/>
      <c r="D26" s="660"/>
      <c r="E26" s="660"/>
      <c r="F26" s="662"/>
      <c r="G26" s="662"/>
      <c r="H26" s="660"/>
      <c r="I26" s="660"/>
      <c r="J26" s="660"/>
      <c r="K26" s="660"/>
      <c r="L26" s="547"/>
      <c r="M26" s="636"/>
      <c r="Y26" s="525"/>
      <c r="Z26" s="525"/>
      <c r="AA26" s="525" t="s">
        <v>127</v>
      </c>
      <c r="AB26" s="525">
        <v>25</v>
      </c>
      <c r="AC26" s="525">
        <v>15</v>
      </c>
      <c r="AD26" s="525">
        <v>13</v>
      </c>
      <c r="AE26" s="525">
        <v>7</v>
      </c>
      <c r="AF26" s="525">
        <v>6</v>
      </c>
      <c r="AG26" s="525">
        <v>5</v>
      </c>
      <c r="AH26" s="525">
        <v>4</v>
      </c>
      <c r="AI26" s="525">
        <v>3</v>
      </c>
      <c r="AJ26" s="525">
        <v>2</v>
      </c>
      <c r="AK26" s="525">
        <v>1</v>
      </c>
    </row>
    <row r="27" spans="1:37" ht="18.75" customHeight="1" x14ac:dyDescent="0.25">
      <c r="A27" s="560" t="s">
        <v>128</v>
      </c>
      <c r="B27" s="659" t="str">
        <f>E11</f>
        <v>PONGRÁCZ</v>
      </c>
      <c r="C27" s="659"/>
      <c r="D27" s="660"/>
      <c r="E27" s="660"/>
      <c r="F27" s="660"/>
      <c r="G27" s="660"/>
      <c r="H27" s="662"/>
      <c r="I27" s="662"/>
      <c r="J27" s="660"/>
      <c r="K27" s="660"/>
      <c r="L27" s="547"/>
      <c r="M27" s="636"/>
      <c r="Y27" s="525"/>
      <c r="Z27" s="525"/>
      <c r="AA27" s="525" t="s">
        <v>129</v>
      </c>
      <c r="AB27" s="525">
        <v>15</v>
      </c>
      <c r="AC27" s="525">
        <v>10</v>
      </c>
      <c r="AD27" s="525">
        <v>8</v>
      </c>
      <c r="AE27" s="525">
        <v>4</v>
      </c>
      <c r="AF27" s="525">
        <v>3</v>
      </c>
      <c r="AG27" s="525">
        <v>2</v>
      </c>
      <c r="AH27" s="525">
        <v>1</v>
      </c>
      <c r="AI27" s="525">
        <v>0</v>
      </c>
      <c r="AJ27" s="525">
        <v>0</v>
      </c>
      <c r="AK27" s="525">
        <v>0</v>
      </c>
    </row>
    <row r="28" spans="1:37" ht="18.75" customHeight="1" x14ac:dyDescent="0.25">
      <c r="A28" s="637" t="s">
        <v>152</v>
      </c>
      <c r="B28" s="659" t="str">
        <f>E13</f>
        <v>HORVÁTH</v>
      </c>
      <c r="C28" s="659"/>
      <c r="D28" s="660"/>
      <c r="E28" s="660"/>
      <c r="F28" s="660"/>
      <c r="G28" s="660"/>
      <c r="H28" s="661"/>
      <c r="I28" s="661"/>
      <c r="J28" s="662"/>
      <c r="K28" s="662"/>
      <c r="L28" s="547"/>
      <c r="M28" s="636"/>
      <c r="Y28" s="525"/>
      <c r="Z28" s="525"/>
      <c r="AA28" s="525" t="s">
        <v>129</v>
      </c>
      <c r="AB28" s="525">
        <v>15</v>
      </c>
      <c r="AC28" s="525">
        <v>10</v>
      </c>
      <c r="AD28" s="525">
        <v>8</v>
      </c>
      <c r="AE28" s="525">
        <v>4</v>
      </c>
      <c r="AF28" s="525">
        <v>3</v>
      </c>
      <c r="AG28" s="525">
        <v>2</v>
      </c>
      <c r="AH28" s="525">
        <v>1</v>
      </c>
      <c r="AI28" s="525">
        <v>0</v>
      </c>
      <c r="AJ28" s="525">
        <v>0</v>
      </c>
      <c r="AK28" s="525">
        <v>0</v>
      </c>
    </row>
    <row r="29" spans="1:37" x14ac:dyDescent="0.25">
      <c r="A29" s="547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638"/>
      <c r="Y29" s="525"/>
      <c r="Z29" s="525"/>
      <c r="AA29" s="525" t="s">
        <v>130</v>
      </c>
      <c r="AB29" s="525">
        <v>10</v>
      </c>
      <c r="AC29" s="525">
        <v>6</v>
      </c>
      <c r="AD29" s="525">
        <v>4</v>
      </c>
      <c r="AE29" s="525">
        <v>2</v>
      </c>
      <c r="AF29" s="525">
        <v>1</v>
      </c>
      <c r="AG29" s="525">
        <v>0</v>
      </c>
      <c r="AH29" s="525">
        <v>0</v>
      </c>
      <c r="AI29" s="525">
        <v>0</v>
      </c>
      <c r="AJ29" s="525">
        <v>0</v>
      </c>
      <c r="AK29" s="525">
        <v>0</v>
      </c>
    </row>
    <row r="30" spans="1:37" ht="18.75" customHeight="1" x14ac:dyDescent="0.25">
      <c r="A30" s="547"/>
      <c r="B30" s="665"/>
      <c r="C30" s="665"/>
      <c r="D30" s="661" t="str">
        <f>E15</f>
        <v>PASZICSNYEK ZSADÁNY</v>
      </c>
      <c r="E30" s="661"/>
      <c r="F30" s="661" t="str">
        <f>E17</f>
        <v xml:space="preserve">KISS </v>
      </c>
      <c r="G30" s="661"/>
      <c r="H30" s="671" t="str">
        <f>E19</f>
        <v xml:space="preserve">SZEBÉNYI </v>
      </c>
      <c r="I30" s="672"/>
      <c r="J30" s="661" t="str">
        <f>E21</f>
        <v xml:space="preserve">SZIGETI </v>
      </c>
      <c r="K30" s="661"/>
      <c r="L30" s="547"/>
      <c r="M30" s="638"/>
      <c r="Y30" s="525"/>
      <c r="Z30" s="525"/>
      <c r="AA30" s="525" t="s">
        <v>131</v>
      </c>
      <c r="AB30" s="525">
        <v>3</v>
      </c>
      <c r="AC30" s="525">
        <v>2</v>
      </c>
      <c r="AD30" s="525">
        <v>1</v>
      </c>
      <c r="AE30" s="525">
        <v>0</v>
      </c>
      <c r="AF30" s="525">
        <v>0</v>
      </c>
      <c r="AG30" s="525">
        <v>0</v>
      </c>
      <c r="AH30" s="525">
        <v>0</v>
      </c>
      <c r="AI30" s="525">
        <v>0</v>
      </c>
      <c r="AJ30" s="525">
        <v>0</v>
      </c>
      <c r="AK30" s="525">
        <v>0</v>
      </c>
    </row>
    <row r="31" spans="1:37" ht="18.75" customHeight="1" x14ac:dyDescent="0.25">
      <c r="A31" s="637" t="s">
        <v>160</v>
      </c>
      <c r="B31" s="669" t="str">
        <f>E15</f>
        <v>PASZICSNYEK ZSADÁNY</v>
      </c>
      <c r="C31" s="670"/>
      <c r="D31" s="662"/>
      <c r="E31" s="662"/>
      <c r="F31" s="660"/>
      <c r="G31" s="660"/>
      <c r="H31" s="660"/>
      <c r="I31" s="660"/>
      <c r="J31" s="661"/>
      <c r="K31" s="661"/>
      <c r="L31" s="547"/>
      <c r="M31" s="636"/>
    </row>
    <row r="32" spans="1:37" ht="18.75" customHeight="1" x14ac:dyDescent="0.25">
      <c r="A32" s="637" t="s">
        <v>163</v>
      </c>
      <c r="B32" s="659" t="str">
        <f>E17</f>
        <v xml:space="preserve">KISS </v>
      </c>
      <c r="C32" s="659"/>
      <c r="D32" s="660"/>
      <c r="E32" s="660"/>
      <c r="F32" s="662"/>
      <c r="G32" s="662"/>
      <c r="H32" s="660"/>
      <c r="I32" s="660"/>
      <c r="J32" s="660"/>
      <c r="K32" s="660"/>
      <c r="L32" s="547"/>
      <c r="M32" s="636"/>
    </row>
    <row r="33" spans="1:18" ht="18.75" customHeight="1" x14ac:dyDescent="0.25">
      <c r="A33" s="637" t="s">
        <v>171</v>
      </c>
      <c r="B33" s="659" t="str">
        <f>E19</f>
        <v xml:space="preserve">SZEBÉNYI </v>
      </c>
      <c r="C33" s="659"/>
      <c r="D33" s="660"/>
      <c r="E33" s="660"/>
      <c r="F33" s="660"/>
      <c r="G33" s="660"/>
      <c r="H33" s="662"/>
      <c r="I33" s="662"/>
      <c r="J33" s="660"/>
      <c r="K33" s="660"/>
      <c r="L33" s="547"/>
      <c r="M33" s="636"/>
    </row>
    <row r="34" spans="1:18" ht="18.75" customHeight="1" x14ac:dyDescent="0.25">
      <c r="A34" s="637" t="s">
        <v>176</v>
      </c>
      <c r="B34" s="659" t="str">
        <f>E21</f>
        <v xml:space="preserve">SZIGETI </v>
      </c>
      <c r="C34" s="659"/>
      <c r="D34" s="660"/>
      <c r="E34" s="660"/>
      <c r="F34" s="660"/>
      <c r="G34" s="660"/>
      <c r="H34" s="661"/>
      <c r="I34" s="661"/>
      <c r="J34" s="662"/>
      <c r="K34" s="662"/>
      <c r="L34" s="547"/>
      <c r="M34" s="636"/>
    </row>
    <row r="35" spans="1:18" ht="18.75" customHeight="1" x14ac:dyDescent="0.25">
      <c r="A35" s="639"/>
      <c r="B35" s="640"/>
      <c r="C35" s="640"/>
      <c r="D35" s="639"/>
      <c r="E35" s="639"/>
      <c r="F35" s="639"/>
      <c r="G35" s="639"/>
      <c r="H35" s="639"/>
      <c r="I35" s="639"/>
      <c r="J35" s="547"/>
      <c r="K35" s="547"/>
      <c r="L35" s="547"/>
      <c r="M35" s="641"/>
    </row>
    <row r="36" spans="1:18" x14ac:dyDescent="0.25">
      <c r="A36" s="547"/>
      <c r="B36" s="547"/>
      <c r="C36" s="547"/>
      <c r="D36" s="547"/>
      <c r="E36" s="547"/>
      <c r="F36" s="547"/>
      <c r="G36" s="547"/>
      <c r="H36" s="547"/>
      <c r="I36" s="547"/>
      <c r="J36" s="547"/>
      <c r="K36" s="547"/>
      <c r="L36" s="547"/>
      <c r="M36" s="547"/>
    </row>
    <row r="37" spans="1:18" x14ac:dyDescent="0.25">
      <c r="A37" s="547" t="s">
        <v>164</v>
      </c>
      <c r="B37" s="547"/>
      <c r="C37" s="668" t="str">
        <f>IF(M25=1,B25,IF(M26=1,B26,IF(M27=1,B27,IF(M28=1,B28,""))))</f>
        <v/>
      </c>
      <c r="D37" s="668"/>
      <c r="E37" s="549" t="s">
        <v>165</v>
      </c>
      <c r="F37" s="668" t="str">
        <f>IF(M31=1,B31,IF(M32=1,B32,IF(M33=1,B33,IF(M34=1,B34,""))))</f>
        <v/>
      </c>
      <c r="G37" s="668"/>
      <c r="H37" s="547"/>
      <c r="I37" s="561"/>
      <c r="J37" s="547"/>
      <c r="K37" s="547"/>
      <c r="L37" s="547"/>
      <c r="M37" s="547"/>
    </row>
    <row r="38" spans="1:18" x14ac:dyDescent="0.25">
      <c r="A38" s="547"/>
      <c r="B38" s="547"/>
      <c r="C38" s="547"/>
      <c r="D38" s="547"/>
      <c r="E38" s="547"/>
      <c r="F38" s="549"/>
      <c r="G38" s="549"/>
      <c r="H38" s="547"/>
      <c r="I38" s="547"/>
      <c r="J38" s="547"/>
      <c r="K38" s="547"/>
      <c r="L38" s="547"/>
      <c r="M38" s="547"/>
    </row>
    <row r="39" spans="1:18" x14ac:dyDescent="0.25">
      <c r="A39" s="547" t="s">
        <v>166</v>
      </c>
      <c r="B39" s="547"/>
      <c r="C39" s="668" t="str">
        <f>IF(M25=2,B25,IF(M26=2,B26,IF(M27=2,B27,IF(M28=2,B28,""))))</f>
        <v/>
      </c>
      <c r="D39" s="668"/>
      <c r="E39" s="549" t="s">
        <v>165</v>
      </c>
      <c r="F39" s="668" t="str">
        <f>IF(M31=2,B31,IF(M32=2,B32,IF(M33=2,B33,IF(M34=2,B34,""))))</f>
        <v/>
      </c>
      <c r="G39" s="668"/>
      <c r="H39" s="547"/>
      <c r="I39" s="561"/>
      <c r="J39" s="547"/>
      <c r="K39" s="547"/>
      <c r="L39" s="547"/>
      <c r="M39" s="547"/>
    </row>
    <row r="40" spans="1:18" x14ac:dyDescent="0.25">
      <c r="A40" s="547"/>
      <c r="B40" s="547"/>
      <c r="C40" s="549"/>
      <c r="D40" s="549"/>
      <c r="E40" s="549"/>
      <c r="F40" s="549"/>
      <c r="G40" s="549"/>
      <c r="H40" s="547"/>
      <c r="I40" s="547"/>
      <c r="J40" s="547"/>
      <c r="K40" s="547"/>
      <c r="L40" s="547"/>
      <c r="M40" s="547"/>
    </row>
    <row r="41" spans="1:18" x14ac:dyDescent="0.25">
      <c r="A41" s="547" t="s">
        <v>167</v>
      </c>
      <c r="B41" s="547"/>
      <c r="C41" s="668" t="str">
        <f>IF(M25=3,B25,IF(M26=3,B26,IF(M27=3,B27,IF(M28=3,B28,""))))</f>
        <v/>
      </c>
      <c r="D41" s="668"/>
      <c r="E41" s="549" t="s">
        <v>165</v>
      </c>
      <c r="F41" s="668" t="str">
        <f>IF(M31=3,B31,IF(M32=3,B32,IF(M33=3,B33,IF(M34=3,B34,""))))</f>
        <v/>
      </c>
      <c r="G41" s="668"/>
      <c r="H41" s="547"/>
      <c r="I41" s="561"/>
      <c r="J41" s="547"/>
      <c r="K41" s="547"/>
      <c r="L41" s="547"/>
      <c r="M41" s="547"/>
    </row>
    <row r="42" spans="1:18" x14ac:dyDescent="0.25">
      <c r="A42" s="547"/>
      <c r="B42" s="547"/>
      <c r="C42" s="547"/>
      <c r="D42" s="547"/>
      <c r="E42" s="547"/>
      <c r="F42" s="547"/>
      <c r="G42" s="547"/>
      <c r="H42" s="547"/>
      <c r="I42" s="547"/>
      <c r="J42" s="547"/>
      <c r="K42" s="547"/>
      <c r="L42" s="547"/>
      <c r="M42" s="547"/>
    </row>
    <row r="43" spans="1:18" x14ac:dyDescent="0.25">
      <c r="A43" s="625" t="s">
        <v>177</v>
      </c>
      <c r="B43" s="547"/>
      <c r="C43" s="668">
        <f>IF(M25=4,B25,IF(M26=4,B26,IF(M27=4,B27,IF(M28=4,B28,))))</f>
        <v>0</v>
      </c>
      <c r="D43" s="668"/>
      <c r="E43" s="549" t="s">
        <v>165</v>
      </c>
      <c r="F43" s="668" t="str">
        <f>IF(M31=3,B31,IF(M32=3,B32,IF(M33=4,B33,IF(M34=4,B34,""))))</f>
        <v/>
      </c>
      <c r="G43" s="668"/>
      <c r="H43" s="547"/>
      <c r="I43" s="561"/>
      <c r="J43" s="547"/>
      <c r="K43" s="547"/>
      <c r="L43" s="547"/>
      <c r="M43" s="547"/>
    </row>
    <row r="44" spans="1:18" x14ac:dyDescent="0.25">
      <c r="A44" s="547"/>
      <c r="B44" s="547"/>
      <c r="C44" s="547"/>
      <c r="D44" s="547"/>
      <c r="E44" s="547"/>
      <c r="F44" s="547"/>
      <c r="G44" s="547"/>
      <c r="H44" s="547"/>
      <c r="I44" s="547"/>
      <c r="J44" s="547"/>
      <c r="K44" s="547"/>
      <c r="L44" s="561"/>
      <c r="M44" s="547"/>
      <c r="P44" s="570"/>
      <c r="Q44" s="570"/>
      <c r="R44" s="571"/>
    </row>
    <row r="45" spans="1:18" x14ac:dyDescent="0.25">
      <c r="A45" s="562" t="s">
        <v>114</v>
      </c>
      <c r="B45" s="563"/>
      <c r="C45" s="564"/>
      <c r="D45" s="565" t="s">
        <v>132</v>
      </c>
      <c r="E45" s="566" t="s">
        <v>133</v>
      </c>
      <c r="F45" s="567"/>
      <c r="G45" s="565" t="s">
        <v>132</v>
      </c>
      <c r="H45" s="566" t="s">
        <v>134</v>
      </c>
      <c r="I45" s="568"/>
      <c r="J45" s="566" t="s">
        <v>135</v>
      </c>
      <c r="K45" s="569" t="s">
        <v>136</v>
      </c>
      <c r="L45" s="542"/>
      <c r="M45" s="567"/>
      <c r="P45" s="582"/>
      <c r="Q45" s="582"/>
      <c r="R45" s="433"/>
    </row>
    <row r="46" spans="1:18" x14ac:dyDescent="0.25">
      <c r="A46" s="572" t="s">
        <v>137</v>
      </c>
      <c r="B46" s="573"/>
      <c r="C46" s="574"/>
      <c r="D46" s="575">
        <v>1</v>
      </c>
      <c r="E46" s="663" t="str">
        <f>IF(D46&gt;$R$47,,UPPER(VLOOKUP(D46,'Fiú 2 kcs B ELO'!$A$7:$Q$134,2)))</f>
        <v>PONGRÁCZ</v>
      </c>
      <c r="F46" s="663"/>
      <c r="G46" s="576" t="s">
        <v>138</v>
      </c>
      <c r="H46" s="573"/>
      <c r="I46" s="577"/>
      <c r="J46" s="578"/>
      <c r="K46" s="579" t="s">
        <v>139</v>
      </c>
      <c r="L46" s="580"/>
      <c r="M46" s="581"/>
      <c r="P46" s="433"/>
      <c r="Q46" s="432"/>
      <c r="R46" s="433"/>
    </row>
    <row r="47" spans="1:18" x14ac:dyDescent="0.25">
      <c r="A47" s="583" t="s">
        <v>140</v>
      </c>
      <c r="B47" s="584"/>
      <c r="C47" s="585"/>
      <c r="D47" s="586">
        <v>2</v>
      </c>
      <c r="E47" s="658" t="str">
        <f>IF(D47&gt;$R$47,,UPPER(VLOOKUP(D47,'Fiú 2 kcs B ELO'!$A$7:$Q$134,2)))</f>
        <v xml:space="preserve">SZEBÉNYI </v>
      </c>
      <c r="F47" s="658"/>
      <c r="G47" s="587" t="s">
        <v>141</v>
      </c>
      <c r="H47" s="588"/>
      <c r="I47" s="589"/>
      <c r="J47" s="590"/>
      <c r="K47" s="591"/>
      <c r="L47" s="561"/>
      <c r="M47" s="592"/>
      <c r="P47" s="582"/>
      <c r="Q47" s="582"/>
      <c r="R47" s="616">
        <f>MIN(4,'Fiú 2 kcs B ELO'!Q2)</f>
        <v>4</v>
      </c>
    </row>
    <row r="48" spans="1:18" x14ac:dyDescent="0.25">
      <c r="A48" s="593"/>
      <c r="B48" s="594"/>
      <c r="C48" s="595"/>
      <c r="D48" s="586"/>
      <c r="E48" s="596"/>
      <c r="F48" s="547"/>
      <c r="G48" s="587" t="s">
        <v>142</v>
      </c>
      <c r="H48" s="588"/>
      <c r="I48" s="589"/>
      <c r="J48" s="590"/>
      <c r="K48" s="579" t="s">
        <v>143</v>
      </c>
      <c r="L48" s="580"/>
      <c r="M48" s="581"/>
      <c r="P48" s="433"/>
      <c r="Q48" s="432"/>
      <c r="R48" s="433"/>
    </row>
    <row r="49" spans="1:18" x14ac:dyDescent="0.25">
      <c r="A49" s="597"/>
      <c r="B49" s="598"/>
      <c r="C49" s="599"/>
      <c r="D49" s="586"/>
      <c r="E49" s="596"/>
      <c r="F49" s="547"/>
      <c r="G49" s="587" t="s">
        <v>144</v>
      </c>
      <c r="H49" s="588"/>
      <c r="I49" s="589"/>
      <c r="J49" s="590"/>
      <c r="K49" s="600"/>
      <c r="L49" s="547"/>
      <c r="M49" s="601"/>
      <c r="P49" s="433"/>
      <c r="Q49" s="432"/>
      <c r="R49" s="433"/>
    </row>
    <row r="50" spans="1:18" x14ac:dyDescent="0.25">
      <c r="A50" s="602"/>
      <c r="B50" s="603"/>
      <c r="C50" s="604"/>
      <c r="D50" s="586"/>
      <c r="E50" s="596"/>
      <c r="F50" s="547"/>
      <c r="G50" s="587" t="s">
        <v>145</v>
      </c>
      <c r="H50" s="588"/>
      <c r="I50" s="589"/>
      <c r="J50" s="590"/>
      <c r="K50" s="583"/>
      <c r="L50" s="561"/>
      <c r="M50" s="592"/>
      <c r="P50" s="582"/>
      <c r="Q50" s="582"/>
      <c r="R50" s="433"/>
    </row>
    <row r="51" spans="1:18" x14ac:dyDescent="0.25">
      <c r="A51" s="605"/>
      <c r="B51" s="606"/>
      <c r="C51" s="599"/>
      <c r="D51" s="586"/>
      <c r="E51" s="596"/>
      <c r="F51" s="547"/>
      <c r="G51" s="587" t="s">
        <v>146</v>
      </c>
      <c r="H51" s="588"/>
      <c r="I51" s="589"/>
      <c r="J51" s="590"/>
      <c r="K51" s="579" t="s">
        <v>33</v>
      </c>
      <c r="L51" s="580"/>
      <c r="M51" s="581"/>
      <c r="P51" s="433"/>
      <c r="Q51" s="432"/>
      <c r="R51" s="433"/>
    </row>
    <row r="52" spans="1:18" x14ac:dyDescent="0.25">
      <c r="A52" s="605"/>
      <c r="B52" s="606"/>
      <c r="C52" s="607"/>
      <c r="D52" s="586"/>
      <c r="E52" s="596"/>
      <c r="F52" s="547"/>
      <c r="G52" s="587" t="s">
        <v>147</v>
      </c>
      <c r="H52" s="588"/>
      <c r="I52" s="589"/>
      <c r="J52" s="590"/>
      <c r="K52" s="600"/>
      <c r="L52" s="547"/>
      <c r="M52" s="601"/>
      <c r="P52" s="433"/>
      <c r="Q52" s="432"/>
      <c r="R52" s="616"/>
    </row>
    <row r="53" spans="1:18" x14ac:dyDescent="0.25">
      <c r="A53" s="608"/>
      <c r="B53" s="609"/>
      <c r="C53" s="610"/>
      <c r="D53" s="611"/>
      <c r="E53" s="612"/>
      <c r="F53" s="561"/>
      <c r="G53" s="613" t="s">
        <v>148</v>
      </c>
      <c r="H53" s="584"/>
      <c r="I53" s="614"/>
      <c r="J53" s="615"/>
      <c r="K53" s="583">
        <f>L4</f>
        <v>0</v>
      </c>
      <c r="L53" s="561"/>
      <c r="M53" s="592"/>
    </row>
  </sheetData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31" priority="2" stopIfTrue="1">
      <formula>$O$1="CU"</formula>
    </cfRule>
  </conditionalFormatting>
  <conditionalFormatting sqref="E7 E9 E11 E13 E15 E17 E19:E21">
    <cfRule type="cellIs" dxfId="3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1EE4-55FB-4840-A75F-3225CBD2D3D3}">
  <sheetPr codeName="Munka14">
    <tabColor indexed="11"/>
  </sheetPr>
  <dimension ref="A1:AK41"/>
  <sheetViews>
    <sheetView workbookViewId="0">
      <selection activeCell="T13" sqref="T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66" t="str">
        <f>[1]Altalanos!$A$6</f>
        <v>Diákolimpia 2026</v>
      </c>
      <c r="B1" s="666"/>
      <c r="C1" s="666"/>
      <c r="D1" s="666"/>
      <c r="E1" s="666"/>
      <c r="F1" s="666"/>
      <c r="G1" s="512"/>
      <c r="H1" s="513" t="s">
        <v>29</v>
      </c>
      <c r="I1" s="514"/>
      <c r="J1" s="515"/>
      <c r="L1" s="516"/>
      <c r="M1" s="517"/>
      <c r="N1" s="429"/>
      <c r="O1" s="429" t="s">
        <v>410</v>
      </c>
      <c r="P1" s="429"/>
      <c r="Q1" s="428"/>
      <c r="R1" s="429"/>
      <c r="AB1" s="518" t="e">
        <f>IF(Y5=1,CONCATENATE(VLOOKUP(Y3,AA16:AH27,2)),CONCATENATE(VLOOKUP(Y3,AA2:AK13,2)))</f>
        <v>#N/A</v>
      </c>
      <c r="AC1" s="518" t="e">
        <f>IF(Y5=1,CONCATENATE(VLOOKUP(Y3,AA16:AK27,3)),CONCATENATE(VLOOKUP(Y3,AA2:AK13,3)))</f>
        <v>#N/A</v>
      </c>
      <c r="AD1" s="518" t="e">
        <f>IF(Y5=1,CONCATENATE(VLOOKUP(Y3,AA16:AK27,4)),CONCATENATE(VLOOKUP(Y3,AA2:AK13,4)))</f>
        <v>#N/A</v>
      </c>
      <c r="AE1" s="518" t="e">
        <f>IF(Y5=1,CONCATENATE(VLOOKUP(Y3,AA16:AK27,5)),CONCATENATE(VLOOKUP(Y3,AA2:AK13,5)))</f>
        <v>#N/A</v>
      </c>
      <c r="AF1" s="518" t="e">
        <f>IF(Y5=1,CONCATENATE(VLOOKUP(Y3,AA16:AK27,6)),CONCATENATE(VLOOKUP(Y3,AA2:AK13,6)))</f>
        <v>#N/A</v>
      </c>
      <c r="AG1" s="518" t="e">
        <f>IF(Y5=1,CONCATENATE(VLOOKUP(Y3,AA16:AK27,7)),CONCATENATE(VLOOKUP(Y3,AA2:AK13,7)))</f>
        <v>#N/A</v>
      </c>
      <c r="AH1" s="518" t="e">
        <f>IF(Y5=1,CONCATENATE(VLOOKUP(Y3,AA16:AK27,8)),CONCATENATE(VLOOKUP(Y3,AA2:AK13,8)))</f>
        <v>#N/A</v>
      </c>
      <c r="AI1" s="518" t="e">
        <f>IF(Y5=1,CONCATENATE(VLOOKUP(Y3,AA16:AK27,9)),CONCATENATE(VLOOKUP(Y3,AA2:AK13,9)))</f>
        <v>#N/A</v>
      </c>
      <c r="AJ1" s="518" t="e">
        <f>IF(Y5=1,CONCATENATE(VLOOKUP(Y3,AA16:AK27,10)),CONCATENATE(VLOOKUP(Y3,AA2:AK13,10)))</f>
        <v>#N/A</v>
      </c>
      <c r="AK1" s="518" t="e">
        <f>IF(Y5=1,CONCATENATE(VLOOKUP(Y3,AA16:AK27,11)),CONCATENATE(VLOOKUP(Y3,AA2:AK13,11)))</f>
        <v>#N/A</v>
      </c>
    </row>
    <row r="2" spans="1:37" x14ac:dyDescent="0.25">
      <c r="A2" s="519" t="s">
        <v>30</v>
      </c>
      <c r="B2" s="520"/>
      <c r="C2" s="520"/>
      <c r="D2" s="520"/>
      <c r="E2" s="642">
        <f>[1]Altalanos!$B$8</f>
        <v>0</v>
      </c>
      <c r="F2" s="520"/>
      <c r="G2" s="521"/>
      <c r="H2" s="522"/>
      <c r="I2" s="522"/>
      <c r="J2" s="523"/>
      <c r="K2" s="516"/>
      <c r="L2" s="516"/>
      <c r="M2" s="516"/>
      <c r="N2" s="431"/>
      <c r="O2" s="430"/>
      <c r="P2" s="431"/>
      <c r="Q2" s="430"/>
      <c r="R2" s="431"/>
      <c r="Y2" s="524"/>
      <c r="Z2" s="525"/>
      <c r="AA2" s="525" t="s">
        <v>105</v>
      </c>
      <c r="AB2" s="526">
        <v>150</v>
      </c>
      <c r="AC2" s="526">
        <v>120</v>
      </c>
      <c r="AD2" s="526">
        <v>100</v>
      </c>
      <c r="AE2" s="526">
        <v>80</v>
      </c>
      <c r="AF2" s="526">
        <v>70</v>
      </c>
      <c r="AG2" s="526">
        <v>60</v>
      </c>
      <c r="AH2" s="526">
        <v>55</v>
      </c>
      <c r="AI2" s="526">
        <v>50</v>
      </c>
      <c r="AJ2" s="526">
        <v>45</v>
      </c>
      <c r="AK2" s="526">
        <v>40</v>
      </c>
    </row>
    <row r="3" spans="1:37" x14ac:dyDescent="0.25">
      <c r="A3" s="461" t="s">
        <v>22</v>
      </c>
      <c r="B3" s="461"/>
      <c r="C3" s="461"/>
      <c r="D3" s="461"/>
      <c r="E3" s="461" t="s">
        <v>15</v>
      </c>
      <c r="F3" s="461"/>
      <c r="G3" s="461"/>
      <c r="H3" s="461" t="s">
        <v>34</v>
      </c>
      <c r="I3" s="461"/>
      <c r="J3" s="527"/>
      <c r="K3" s="461"/>
      <c r="L3" s="528"/>
      <c r="M3" s="528" t="s">
        <v>35</v>
      </c>
      <c r="N3" s="529"/>
      <c r="O3" s="530"/>
      <c r="P3" s="529"/>
      <c r="Q3" s="531" t="s">
        <v>106</v>
      </c>
      <c r="R3" s="526" t="s">
        <v>107</v>
      </c>
      <c r="S3" s="526" t="s">
        <v>149</v>
      </c>
      <c r="Y3" s="525">
        <f>IF(H4="OB","A",IF(H4="IX","W",H4))</f>
        <v>0</v>
      </c>
      <c r="Z3" s="525"/>
      <c r="AA3" s="525" t="s">
        <v>108</v>
      </c>
      <c r="AB3" s="526">
        <v>120</v>
      </c>
      <c r="AC3" s="526">
        <v>90</v>
      </c>
      <c r="AD3" s="526">
        <v>65</v>
      </c>
      <c r="AE3" s="526">
        <v>55</v>
      </c>
      <c r="AF3" s="526">
        <v>50</v>
      </c>
      <c r="AG3" s="526">
        <v>45</v>
      </c>
      <c r="AH3" s="526">
        <v>40</v>
      </c>
      <c r="AI3" s="526">
        <v>35</v>
      </c>
      <c r="AJ3" s="526">
        <v>25</v>
      </c>
      <c r="AK3" s="526">
        <v>20</v>
      </c>
    </row>
    <row r="4" spans="1:37" ht="13.8" thickBot="1" x14ac:dyDescent="0.3">
      <c r="A4" s="667">
        <f>[1]Altalanos!$A$10</f>
        <v>0</v>
      </c>
      <c r="B4" s="667"/>
      <c r="C4" s="667"/>
      <c r="D4" s="532"/>
      <c r="E4" s="533">
        <f>[1]Altalanos!$C$10</f>
        <v>0</v>
      </c>
      <c r="F4" s="533"/>
      <c r="G4" s="533"/>
      <c r="H4" s="534"/>
      <c r="I4" s="533"/>
      <c r="J4" s="535"/>
      <c r="K4" s="534"/>
      <c r="L4" s="536"/>
      <c r="M4" s="537">
        <f>[1]Altalanos!$E$10</f>
        <v>0</v>
      </c>
      <c r="N4" s="538"/>
      <c r="O4" s="539"/>
      <c r="P4" s="538"/>
      <c r="Q4" s="540" t="s">
        <v>109</v>
      </c>
      <c r="R4" s="541" t="s">
        <v>110</v>
      </c>
      <c r="S4" s="541" t="s">
        <v>150</v>
      </c>
      <c r="Y4" s="525"/>
      <c r="Z4" s="525"/>
      <c r="AA4" s="525" t="s">
        <v>111</v>
      </c>
      <c r="AB4" s="526">
        <v>90</v>
      </c>
      <c r="AC4" s="526">
        <v>60</v>
      </c>
      <c r="AD4" s="526">
        <v>45</v>
      </c>
      <c r="AE4" s="526">
        <v>34</v>
      </c>
      <c r="AF4" s="526">
        <v>27</v>
      </c>
      <c r="AG4" s="526">
        <v>22</v>
      </c>
      <c r="AH4" s="526">
        <v>18</v>
      </c>
      <c r="AI4" s="526">
        <v>15</v>
      </c>
      <c r="AJ4" s="526">
        <v>12</v>
      </c>
      <c r="AK4" s="526">
        <v>9</v>
      </c>
    </row>
    <row r="5" spans="1:37" x14ac:dyDescent="0.25">
      <c r="A5" s="542"/>
      <c r="B5" s="542" t="s">
        <v>112</v>
      </c>
      <c r="C5" s="543" t="s">
        <v>113</v>
      </c>
      <c r="D5" s="542" t="s">
        <v>114</v>
      </c>
      <c r="E5" s="542" t="s">
        <v>115</v>
      </c>
      <c r="F5" s="542"/>
      <c r="G5" s="542" t="s">
        <v>26</v>
      </c>
      <c r="H5" s="542"/>
      <c r="I5" s="542" t="s">
        <v>37</v>
      </c>
      <c r="J5" s="542"/>
      <c r="K5" s="544" t="s">
        <v>116</v>
      </c>
      <c r="L5" s="544" t="s">
        <v>117</v>
      </c>
      <c r="M5" s="544" t="s">
        <v>118</v>
      </c>
      <c r="Q5" s="545" t="s">
        <v>119</v>
      </c>
      <c r="R5" s="546" t="s">
        <v>120</v>
      </c>
      <c r="S5" s="546" t="s">
        <v>151</v>
      </c>
      <c r="Y5" s="525">
        <f>IF(OR([1]Altalanos!$A$8="F1",[1]Altalanos!$A$8="F2",[1]Altalanos!$A$8="N1",[1]Altalanos!$A$8="N2"),1,2)</f>
        <v>2</v>
      </c>
      <c r="Z5" s="525"/>
      <c r="AA5" s="525" t="s">
        <v>121</v>
      </c>
      <c r="AB5" s="526">
        <v>60</v>
      </c>
      <c r="AC5" s="526">
        <v>40</v>
      </c>
      <c r="AD5" s="526">
        <v>30</v>
      </c>
      <c r="AE5" s="526">
        <v>20</v>
      </c>
      <c r="AF5" s="526">
        <v>18</v>
      </c>
      <c r="AG5" s="526">
        <v>15</v>
      </c>
      <c r="AH5" s="526">
        <v>12</v>
      </c>
      <c r="AI5" s="526">
        <v>10</v>
      </c>
      <c r="AJ5" s="526">
        <v>8</v>
      </c>
      <c r="AK5" s="526">
        <v>6</v>
      </c>
    </row>
    <row r="6" spans="1:37" x14ac:dyDescent="0.25">
      <c r="A6" s="547"/>
      <c r="B6" s="547"/>
      <c r="C6" s="548"/>
      <c r="D6" s="547"/>
      <c r="E6" s="547"/>
      <c r="F6" s="547"/>
      <c r="G6" s="547"/>
      <c r="H6" s="547"/>
      <c r="I6" s="547"/>
      <c r="J6" s="547"/>
      <c r="K6" s="547"/>
      <c r="L6" s="547"/>
      <c r="M6" s="547"/>
      <c r="Y6" s="525"/>
      <c r="Z6" s="525"/>
      <c r="AA6" s="525" t="s">
        <v>122</v>
      </c>
      <c r="AB6" s="526">
        <v>40</v>
      </c>
      <c r="AC6" s="526">
        <v>25</v>
      </c>
      <c r="AD6" s="526">
        <v>18</v>
      </c>
      <c r="AE6" s="526">
        <v>13</v>
      </c>
      <c r="AF6" s="526">
        <v>10</v>
      </c>
      <c r="AG6" s="526">
        <v>8</v>
      </c>
      <c r="AH6" s="526">
        <v>6</v>
      </c>
      <c r="AI6" s="526">
        <v>5</v>
      </c>
      <c r="AJ6" s="526">
        <v>4</v>
      </c>
      <c r="AK6" s="526">
        <v>3</v>
      </c>
    </row>
    <row r="7" spans="1:37" x14ac:dyDescent="0.25">
      <c r="A7" s="549" t="s">
        <v>105</v>
      </c>
      <c r="B7" s="550"/>
      <c r="C7" s="551" t="str">
        <f>IF($B7="","",VLOOKUP($B7,#REF!,5))</f>
        <v/>
      </c>
      <c r="D7" s="551" t="str">
        <f>IF($B7="","",VLOOKUP($B7,#REF!,15))</f>
        <v/>
      </c>
      <c r="E7" s="664" t="s">
        <v>413</v>
      </c>
      <c r="F7" s="664"/>
      <c r="G7" s="664" t="s">
        <v>354</v>
      </c>
      <c r="H7" s="664"/>
      <c r="I7" s="147" t="s">
        <v>355</v>
      </c>
      <c r="J7" s="547"/>
      <c r="K7" s="553"/>
      <c r="L7" s="554" t="str">
        <f>IF(K7="","",CONCATENATE(VLOOKUP($Y$3,$AB$1:$AK$1,K7)," pont"))</f>
        <v/>
      </c>
      <c r="M7" s="555"/>
      <c r="Y7" s="525"/>
      <c r="Z7" s="525"/>
      <c r="AA7" s="525" t="s">
        <v>123</v>
      </c>
      <c r="AB7" s="526">
        <v>25</v>
      </c>
      <c r="AC7" s="526">
        <v>15</v>
      </c>
      <c r="AD7" s="526">
        <v>13</v>
      </c>
      <c r="AE7" s="526">
        <v>8</v>
      </c>
      <c r="AF7" s="526">
        <v>6</v>
      </c>
      <c r="AG7" s="526">
        <v>4</v>
      </c>
      <c r="AH7" s="526">
        <v>3</v>
      </c>
      <c r="AI7" s="526">
        <v>2</v>
      </c>
      <c r="AJ7" s="526">
        <v>1</v>
      </c>
      <c r="AK7" s="526">
        <v>0</v>
      </c>
    </row>
    <row r="8" spans="1:37" x14ac:dyDescent="0.25">
      <c r="A8" s="549"/>
      <c r="B8" s="556"/>
      <c r="C8" s="557"/>
      <c r="D8" s="557"/>
      <c r="E8" s="557"/>
      <c r="F8" s="557"/>
      <c r="G8" s="557"/>
      <c r="H8" s="557"/>
      <c r="I8" s="557"/>
      <c r="J8" s="547"/>
      <c r="K8" s="549"/>
      <c r="L8" s="549"/>
      <c r="M8" s="558"/>
      <c r="Y8" s="525"/>
      <c r="Z8" s="525"/>
      <c r="AA8" s="525" t="s">
        <v>124</v>
      </c>
      <c r="AB8" s="526">
        <v>15</v>
      </c>
      <c r="AC8" s="526">
        <v>10</v>
      </c>
      <c r="AD8" s="526">
        <v>7</v>
      </c>
      <c r="AE8" s="526">
        <v>5</v>
      </c>
      <c r="AF8" s="526">
        <v>4</v>
      </c>
      <c r="AG8" s="526">
        <v>3</v>
      </c>
      <c r="AH8" s="526">
        <v>2</v>
      </c>
      <c r="AI8" s="526">
        <v>1</v>
      </c>
      <c r="AJ8" s="526">
        <v>0</v>
      </c>
      <c r="AK8" s="526">
        <v>0</v>
      </c>
    </row>
    <row r="9" spans="1:37" x14ac:dyDescent="0.25">
      <c r="A9" s="549" t="s">
        <v>125</v>
      </c>
      <c r="B9" s="550"/>
      <c r="C9" s="551" t="str">
        <f>IF($B9="","",VLOOKUP($B9,#REF!,5))</f>
        <v/>
      </c>
      <c r="D9" s="551" t="str">
        <f>IF($B9="","",VLOOKUP($B9,#REF!,15))</f>
        <v/>
      </c>
      <c r="E9" s="664" t="s">
        <v>414</v>
      </c>
      <c r="F9" s="664"/>
      <c r="G9" s="664" t="s">
        <v>343</v>
      </c>
      <c r="H9" s="664"/>
      <c r="I9" s="147" t="s">
        <v>344</v>
      </c>
      <c r="J9" s="547"/>
      <c r="K9" s="553"/>
      <c r="L9" s="554" t="str">
        <f>IF(K9="","",CONCATENATE(VLOOKUP($Y$3,$AB$1:$AK$1,K9)," pont"))</f>
        <v/>
      </c>
      <c r="M9" s="555"/>
      <c r="Y9" s="525"/>
      <c r="Z9" s="525"/>
      <c r="AA9" s="525" t="s">
        <v>126</v>
      </c>
      <c r="AB9" s="526">
        <v>10</v>
      </c>
      <c r="AC9" s="526">
        <v>6</v>
      </c>
      <c r="AD9" s="526">
        <v>4</v>
      </c>
      <c r="AE9" s="526">
        <v>2</v>
      </c>
      <c r="AF9" s="526">
        <v>1</v>
      </c>
      <c r="AG9" s="526">
        <v>0</v>
      </c>
      <c r="AH9" s="526">
        <v>0</v>
      </c>
      <c r="AI9" s="526">
        <v>0</v>
      </c>
      <c r="AJ9" s="526">
        <v>0</v>
      </c>
      <c r="AK9" s="526">
        <v>0</v>
      </c>
    </row>
    <row r="10" spans="1:37" x14ac:dyDescent="0.25">
      <c r="A10" s="549"/>
      <c r="B10" s="556"/>
      <c r="C10" s="557"/>
      <c r="D10" s="557"/>
      <c r="E10" s="557"/>
      <c r="F10" s="557"/>
      <c r="G10" s="557"/>
      <c r="H10" s="557"/>
      <c r="I10" s="557"/>
      <c r="J10" s="547"/>
      <c r="K10" s="549"/>
      <c r="L10" s="549"/>
      <c r="M10" s="558"/>
      <c r="Y10" s="525"/>
      <c r="Z10" s="525"/>
      <c r="AA10" s="525" t="s">
        <v>127</v>
      </c>
      <c r="AB10" s="526">
        <v>6</v>
      </c>
      <c r="AC10" s="526">
        <v>3</v>
      </c>
      <c r="AD10" s="526">
        <v>2</v>
      </c>
      <c r="AE10" s="526">
        <v>1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</row>
    <row r="11" spans="1:37" x14ac:dyDescent="0.25">
      <c r="A11" s="549" t="s">
        <v>128</v>
      </c>
      <c r="B11" s="550"/>
      <c r="C11" s="551" t="str">
        <f>IF($B11="","",VLOOKUP($B11,#REF!,5))</f>
        <v/>
      </c>
      <c r="D11" s="551" t="str">
        <f>IF($B11="","",VLOOKUP($B11,#REF!,15))</f>
        <v/>
      </c>
      <c r="E11" s="664" t="s">
        <v>415</v>
      </c>
      <c r="F11" s="664"/>
      <c r="G11" s="664" t="s">
        <v>343</v>
      </c>
      <c r="H11" s="664"/>
      <c r="I11" s="147" t="s">
        <v>360</v>
      </c>
      <c r="J11" s="547"/>
      <c r="K11" s="553"/>
      <c r="L11" s="554" t="str">
        <f>IF(K11="","",CONCATENATE(VLOOKUP($Y$3,$AB$1:$AK$1,K11)," pont"))</f>
        <v/>
      </c>
      <c r="M11" s="555"/>
      <c r="Y11" s="525"/>
      <c r="Z11" s="525"/>
      <c r="AA11" s="525" t="s">
        <v>129</v>
      </c>
      <c r="AB11" s="526">
        <v>3</v>
      </c>
      <c r="AC11" s="526">
        <v>2</v>
      </c>
      <c r="AD11" s="526">
        <v>1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</row>
    <row r="12" spans="1:37" x14ac:dyDescent="0.25">
      <c r="A12" s="549"/>
      <c r="B12" s="556"/>
      <c r="C12" s="557"/>
      <c r="D12" s="557"/>
      <c r="E12" s="557"/>
      <c r="F12" s="557"/>
      <c r="G12" s="557"/>
      <c r="H12" s="557"/>
      <c r="I12" s="557"/>
      <c r="J12" s="547"/>
      <c r="K12" s="548"/>
      <c r="L12" s="548"/>
      <c r="M12" s="558"/>
      <c r="Y12" s="525"/>
      <c r="Z12" s="525"/>
      <c r="AA12" s="525" t="s">
        <v>130</v>
      </c>
      <c r="AB12" s="559">
        <v>0</v>
      </c>
      <c r="AC12" s="559">
        <v>0</v>
      </c>
      <c r="AD12" s="559">
        <v>0</v>
      </c>
      <c r="AE12" s="559">
        <v>0</v>
      </c>
      <c r="AF12" s="559">
        <v>0</v>
      </c>
      <c r="AG12" s="559">
        <v>0</v>
      </c>
      <c r="AH12" s="559">
        <v>0</v>
      </c>
      <c r="AI12" s="559">
        <v>0</v>
      </c>
      <c r="AJ12" s="559">
        <v>0</v>
      </c>
      <c r="AK12" s="559">
        <v>0</v>
      </c>
    </row>
    <row r="13" spans="1:37" x14ac:dyDescent="0.25">
      <c r="A13" s="549" t="s">
        <v>152</v>
      </c>
      <c r="B13" s="550"/>
      <c r="C13" s="551" t="str">
        <f>IF($B13="","",VLOOKUP($B13,#REF!,5))</f>
        <v/>
      </c>
      <c r="D13" s="551" t="str">
        <f>IF($B13="","",VLOOKUP($B13,#REF!,15))</f>
        <v/>
      </c>
      <c r="E13" s="664" t="s">
        <v>416</v>
      </c>
      <c r="F13" s="664"/>
      <c r="G13" s="664" t="s">
        <v>367</v>
      </c>
      <c r="H13" s="664"/>
      <c r="I13" s="147" t="s">
        <v>368</v>
      </c>
      <c r="J13" s="547"/>
      <c r="K13" s="553"/>
      <c r="L13" s="554" t="str">
        <f>IF(K13="","",CONCATENATE(VLOOKUP($Y$3,$AB$1:$AK$1,K13)," pont"))</f>
        <v/>
      </c>
      <c r="M13" s="555"/>
      <c r="Y13" s="525"/>
      <c r="Z13" s="525"/>
      <c r="AA13" s="525" t="s">
        <v>131</v>
      </c>
      <c r="AB13" s="559">
        <v>0</v>
      </c>
      <c r="AC13" s="559">
        <v>0</v>
      </c>
      <c r="AD13" s="559">
        <v>0</v>
      </c>
      <c r="AE13" s="559">
        <v>0</v>
      </c>
      <c r="AF13" s="559">
        <v>0</v>
      </c>
      <c r="AG13" s="559">
        <v>0</v>
      </c>
      <c r="AH13" s="559">
        <v>0</v>
      </c>
      <c r="AI13" s="559">
        <v>0</v>
      </c>
      <c r="AJ13" s="559">
        <v>0</v>
      </c>
      <c r="AK13" s="559">
        <v>0</v>
      </c>
    </row>
    <row r="14" spans="1:37" x14ac:dyDescent="0.25">
      <c r="A14" s="547"/>
      <c r="B14" s="547"/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</row>
    <row r="15" spans="1:37" x14ac:dyDescent="0.25">
      <c r="A15" s="547"/>
      <c r="B15" s="547"/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</row>
    <row r="16" spans="1:37" x14ac:dyDescent="0.25">
      <c r="A16" s="547"/>
      <c r="B16" s="547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Y16" s="525"/>
      <c r="Z16" s="525"/>
      <c r="AA16" s="525" t="s">
        <v>105</v>
      </c>
      <c r="AB16" s="525">
        <v>300</v>
      </c>
      <c r="AC16" s="525">
        <v>250</v>
      </c>
      <c r="AD16" s="525">
        <v>220</v>
      </c>
      <c r="AE16" s="525">
        <v>180</v>
      </c>
      <c r="AF16" s="525">
        <v>160</v>
      </c>
      <c r="AG16" s="525">
        <v>150</v>
      </c>
      <c r="AH16" s="525">
        <v>140</v>
      </c>
      <c r="AI16" s="525">
        <v>130</v>
      </c>
      <c r="AJ16" s="525">
        <v>120</v>
      </c>
      <c r="AK16" s="525">
        <v>110</v>
      </c>
    </row>
    <row r="17" spans="1:37" x14ac:dyDescent="0.25">
      <c r="A17" s="547"/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Y17" s="525"/>
      <c r="Z17" s="525"/>
      <c r="AA17" s="525" t="s">
        <v>108</v>
      </c>
      <c r="AB17" s="525">
        <v>250</v>
      </c>
      <c r="AC17" s="525">
        <v>200</v>
      </c>
      <c r="AD17" s="525">
        <v>160</v>
      </c>
      <c r="AE17" s="525">
        <v>140</v>
      </c>
      <c r="AF17" s="525">
        <v>120</v>
      </c>
      <c r="AG17" s="525">
        <v>110</v>
      </c>
      <c r="AH17" s="525">
        <v>100</v>
      </c>
      <c r="AI17" s="525">
        <v>90</v>
      </c>
      <c r="AJ17" s="525">
        <v>80</v>
      </c>
      <c r="AK17" s="525">
        <v>70</v>
      </c>
    </row>
    <row r="18" spans="1:37" ht="18.75" customHeight="1" x14ac:dyDescent="0.25">
      <c r="A18" s="547"/>
      <c r="B18" s="665"/>
      <c r="C18" s="665"/>
      <c r="D18" s="661" t="str">
        <f>E7</f>
        <v>MÁZSA</v>
      </c>
      <c r="E18" s="661"/>
      <c r="F18" s="661" t="str">
        <f>E9</f>
        <v>PILLING</v>
      </c>
      <c r="G18" s="661"/>
      <c r="H18" s="661" t="str">
        <f>E11</f>
        <v>RÁDI-ASZÓDI</v>
      </c>
      <c r="I18" s="661"/>
      <c r="J18" s="661" t="str">
        <f>E13</f>
        <v>MÉSZÁROS</v>
      </c>
      <c r="K18" s="661"/>
      <c r="L18" s="547"/>
      <c r="M18" s="547"/>
      <c r="Y18" s="525"/>
      <c r="Z18" s="525"/>
      <c r="AA18" s="525" t="s">
        <v>111</v>
      </c>
      <c r="AB18" s="525">
        <v>200</v>
      </c>
      <c r="AC18" s="525">
        <v>150</v>
      </c>
      <c r="AD18" s="525">
        <v>130</v>
      </c>
      <c r="AE18" s="525">
        <v>110</v>
      </c>
      <c r="AF18" s="525">
        <v>95</v>
      </c>
      <c r="AG18" s="525">
        <v>80</v>
      </c>
      <c r="AH18" s="525">
        <v>70</v>
      </c>
      <c r="AI18" s="525">
        <v>60</v>
      </c>
      <c r="AJ18" s="525">
        <v>55</v>
      </c>
      <c r="AK18" s="525">
        <v>50</v>
      </c>
    </row>
    <row r="19" spans="1:37" ht="18.75" customHeight="1" x14ac:dyDescent="0.25">
      <c r="A19" s="560" t="s">
        <v>105</v>
      </c>
      <c r="B19" s="659" t="str">
        <f>E7</f>
        <v>MÁZSA</v>
      </c>
      <c r="C19" s="659"/>
      <c r="D19" s="662"/>
      <c r="E19" s="662"/>
      <c r="F19" s="660"/>
      <c r="G19" s="660"/>
      <c r="H19" s="660"/>
      <c r="I19" s="660"/>
      <c r="J19" s="661"/>
      <c r="K19" s="661"/>
      <c r="L19" s="547"/>
      <c r="M19" s="547"/>
      <c r="Y19" s="525"/>
      <c r="Z19" s="525"/>
      <c r="AA19" s="525" t="s">
        <v>121</v>
      </c>
      <c r="AB19" s="525">
        <v>150</v>
      </c>
      <c r="AC19" s="525">
        <v>120</v>
      </c>
      <c r="AD19" s="525">
        <v>100</v>
      </c>
      <c r="AE19" s="525">
        <v>80</v>
      </c>
      <c r="AF19" s="525">
        <v>70</v>
      </c>
      <c r="AG19" s="525">
        <v>60</v>
      </c>
      <c r="AH19" s="525">
        <v>55</v>
      </c>
      <c r="AI19" s="525">
        <v>50</v>
      </c>
      <c r="AJ19" s="525">
        <v>45</v>
      </c>
      <c r="AK19" s="525">
        <v>40</v>
      </c>
    </row>
    <row r="20" spans="1:37" ht="18.75" customHeight="1" x14ac:dyDescent="0.25">
      <c r="A20" s="560" t="s">
        <v>125</v>
      </c>
      <c r="B20" s="659" t="str">
        <f>E9</f>
        <v>PILLING</v>
      </c>
      <c r="C20" s="659"/>
      <c r="D20" s="660"/>
      <c r="E20" s="660"/>
      <c r="F20" s="662"/>
      <c r="G20" s="662"/>
      <c r="H20" s="660"/>
      <c r="I20" s="660"/>
      <c r="J20" s="660"/>
      <c r="K20" s="660"/>
      <c r="L20" s="547"/>
      <c r="M20" s="547"/>
      <c r="Y20" s="525"/>
      <c r="Z20" s="525"/>
      <c r="AA20" s="525" t="s">
        <v>122</v>
      </c>
      <c r="AB20" s="525">
        <v>120</v>
      </c>
      <c r="AC20" s="525">
        <v>90</v>
      </c>
      <c r="AD20" s="525">
        <v>65</v>
      </c>
      <c r="AE20" s="525">
        <v>55</v>
      </c>
      <c r="AF20" s="525">
        <v>50</v>
      </c>
      <c r="AG20" s="525">
        <v>45</v>
      </c>
      <c r="AH20" s="525">
        <v>40</v>
      </c>
      <c r="AI20" s="525">
        <v>35</v>
      </c>
      <c r="AJ20" s="525">
        <v>25</v>
      </c>
      <c r="AK20" s="525">
        <v>20</v>
      </c>
    </row>
    <row r="21" spans="1:37" ht="18.75" customHeight="1" x14ac:dyDescent="0.25">
      <c r="A21" s="560" t="s">
        <v>128</v>
      </c>
      <c r="B21" s="659" t="str">
        <f>E11</f>
        <v>RÁDI-ASZÓDI</v>
      </c>
      <c r="C21" s="659"/>
      <c r="D21" s="660"/>
      <c r="E21" s="660"/>
      <c r="F21" s="660"/>
      <c r="G21" s="660"/>
      <c r="H21" s="662"/>
      <c r="I21" s="662"/>
      <c r="J21" s="660"/>
      <c r="K21" s="660"/>
      <c r="L21" s="547"/>
      <c r="M21" s="547"/>
      <c r="Y21" s="525"/>
      <c r="Z21" s="525"/>
      <c r="AA21" s="525" t="s">
        <v>123</v>
      </c>
      <c r="AB21" s="525">
        <v>90</v>
      </c>
      <c r="AC21" s="525">
        <v>60</v>
      </c>
      <c r="AD21" s="525">
        <v>45</v>
      </c>
      <c r="AE21" s="525">
        <v>34</v>
      </c>
      <c r="AF21" s="525">
        <v>27</v>
      </c>
      <c r="AG21" s="525">
        <v>22</v>
      </c>
      <c r="AH21" s="525">
        <v>18</v>
      </c>
      <c r="AI21" s="525">
        <v>15</v>
      </c>
      <c r="AJ21" s="525">
        <v>12</v>
      </c>
      <c r="AK21" s="525">
        <v>9</v>
      </c>
    </row>
    <row r="22" spans="1:37" ht="18.75" customHeight="1" x14ac:dyDescent="0.25">
      <c r="A22" s="560" t="s">
        <v>152</v>
      </c>
      <c r="B22" s="659" t="str">
        <f>E13</f>
        <v>MÉSZÁROS</v>
      </c>
      <c r="C22" s="659"/>
      <c r="D22" s="660"/>
      <c r="E22" s="660"/>
      <c r="F22" s="660"/>
      <c r="G22" s="660"/>
      <c r="H22" s="661"/>
      <c r="I22" s="661"/>
      <c r="J22" s="662"/>
      <c r="K22" s="662"/>
      <c r="L22" s="547"/>
      <c r="M22" s="547"/>
      <c r="Y22" s="525"/>
      <c r="Z22" s="525"/>
      <c r="AA22" s="525" t="s">
        <v>124</v>
      </c>
      <c r="AB22" s="525">
        <v>60</v>
      </c>
      <c r="AC22" s="525">
        <v>40</v>
      </c>
      <c r="AD22" s="525">
        <v>30</v>
      </c>
      <c r="AE22" s="525">
        <v>20</v>
      </c>
      <c r="AF22" s="525">
        <v>18</v>
      </c>
      <c r="AG22" s="525">
        <v>15</v>
      </c>
      <c r="AH22" s="525">
        <v>12</v>
      </c>
      <c r="AI22" s="525">
        <v>10</v>
      </c>
      <c r="AJ22" s="525">
        <v>8</v>
      </c>
      <c r="AK22" s="525">
        <v>6</v>
      </c>
    </row>
    <row r="23" spans="1:37" x14ac:dyDescent="0.25">
      <c r="A23" s="547"/>
      <c r="B23" s="547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Y23" s="525"/>
      <c r="Z23" s="525"/>
      <c r="AA23" s="525" t="s">
        <v>126</v>
      </c>
      <c r="AB23" s="525">
        <v>40</v>
      </c>
      <c r="AC23" s="525">
        <v>25</v>
      </c>
      <c r="AD23" s="525">
        <v>18</v>
      </c>
      <c r="AE23" s="525">
        <v>13</v>
      </c>
      <c r="AF23" s="525">
        <v>8</v>
      </c>
      <c r="AG23" s="525">
        <v>7</v>
      </c>
      <c r="AH23" s="525">
        <v>6</v>
      </c>
      <c r="AI23" s="525">
        <v>5</v>
      </c>
      <c r="AJ23" s="525">
        <v>4</v>
      </c>
      <c r="AK23" s="525">
        <v>3</v>
      </c>
    </row>
    <row r="24" spans="1:37" x14ac:dyDescent="0.25">
      <c r="A24" s="547"/>
      <c r="B24" s="547"/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  <c r="Y24" s="525"/>
      <c r="Z24" s="525"/>
      <c r="AA24" s="525" t="s">
        <v>127</v>
      </c>
      <c r="AB24" s="525">
        <v>25</v>
      </c>
      <c r="AC24" s="525">
        <v>15</v>
      </c>
      <c r="AD24" s="525">
        <v>13</v>
      </c>
      <c r="AE24" s="525">
        <v>7</v>
      </c>
      <c r="AF24" s="525">
        <v>6</v>
      </c>
      <c r="AG24" s="525">
        <v>5</v>
      </c>
      <c r="AH24" s="525">
        <v>4</v>
      </c>
      <c r="AI24" s="525">
        <v>3</v>
      </c>
      <c r="AJ24" s="525">
        <v>2</v>
      </c>
      <c r="AK24" s="525">
        <v>1</v>
      </c>
    </row>
    <row r="25" spans="1:37" x14ac:dyDescent="0.25">
      <c r="A25" s="547"/>
      <c r="B25" s="547"/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Y25" s="525"/>
      <c r="Z25" s="525"/>
      <c r="AA25" s="525" t="s">
        <v>129</v>
      </c>
      <c r="AB25" s="525">
        <v>15</v>
      </c>
      <c r="AC25" s="525">
        <v>10</v>
      </c>
      <c r="AD25" s="525">
        <v>8</v>
      </c>
      <c r="AE25" s="525">
        <v>4</v>
      </c>
      <c r="AF25" s="525">
        <v>3</v>
      </c>
      <c r="AG25" s="525">
        <v>2</v>
      </c>
      <c r="AH25" s="525">
        <v>1</v>
      </c>
      <c r="AI25" s="525">
        <v>0</v>
      </c>
      <c r="AJ25" s="525">
        <v>0</v>
      </c>
      <c r="AK25" s="525">
        <v>0</v>
      </c>
    </row>
    <row r="26" spans="1:37" x14ac:dyDescent="0.25">
      <c r="A26" s="547"/>
      <c r="B26" s="547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Y26" s="525"/>
      <c r="Z26" s="525"/>
      <c r="AA26" s="525" t="s">
        <v>130</v>
      </c>
      <c r="AB26" s="525">
        <v>10</v>
      </c>
      <c r="AC26" s="525">
        <v>6</v>
      </c>
      <c r="AD26" s="525">
        <v>4</v>
      </c>
      <c r="AE26" s="525">
        <v>2</v>
      </c>
      <c r="AF26" s="525">
        <v>1</v>
      </c>
      <c r="AG26" s="525">
        <v>0</v>
      </c>
      <c r="AH26" s="525">
        <v>0</v>
      </c>
      <c r="AI26" s="525">
        <v>0</v>
      </c>
      <c r="AJ26" s="525">
        <v>0</v>
      </c>
      <c r="AK26" s="525">
        <v>0</v>
      </c>
    </row>
    <row r="27" spans="1:37" x14ac:dyDescent="0.25">
      <c r="A27" s="547"/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Y27" s="525"/>
      <c r="Z27" s="525"/>
      <c r="AA27" s="525" t="s">
        <v>131</v>
      </c>
      <c r="AB27" s="525">
        <v>3</v>
      </c>
      <c r="AC27" s="525">
        <v>2</v>
      </c>
      <c r="AD27" s="525">
        <v>1</v>
      </c>
      <c r="AE27" s="525">
        <v>0</v>
      </c>
      <c r="AF27" s="525">
        <v>0</v>
      </c>
      <c r="AG27" s="525">
        <v>0</v>
      </c>
      <c r="AH27" s="525">
        <v>0</v>
      </c>
      <c r="AI27" s="525">
        <v>0</v>
      </c>
      <c r="AJ27" s="525">
        <v>0</v>
      </c>
      <c r="AK27" s="525">
        <v>0</v>
      </c>
    </row>
    <row r="28" spans="1:37" x14ac:dyDescent="0.25">
      <c r="A28" s="547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</row>
    <row r="29" spans="1:37" x14ac:dyDescent="0.25">
      <c r="A29" s="547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</row>
    <row r="30" spans="1:37" x14ac:dyDescent="0.25">
      <c r="A30" s="547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</row>
    <row r="31" spans="1:37" x14ac:dyDescent="0.25">
      <c r="A31" s="547"/>
      <c r="B31" s="547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</row>
    <row r="32" spans="1:37" x14ac:dyDescent="0.25">
      <c r="A32" s="547"/>
      <c r="B32" s="547"/>
      <c r="C32" s="547"/>
      <c r="D32" s="547"/>
      <c r="E32" s="547"/>
      <c r="F32" s="547"/>
      <c r="G32" s="547"/>
      <c r="H32" s="547"/>
      <c r="I32" s="547"/>
      <c r="J32" s="547"/>
      <c r="K32" s="547"/>
      <c r="L32" s="561"/>
      <c r="M32" s="547"/>
    </row>
    <row r="33" spans="1:18" x14ac:dyDescent="0.25">
      <c r="A33" s="562" t="s">
        <v>114</v>
      </c>
      <c r="B33" s="563"/>
      <c r="C33" s="564"/>
      <c r="D33" s="565" t="s">
        <v>132</v>
      </c>
      <c r="E33" s="566" t="s">
        <v>133</v>
      </c>
      <c r="F33" s="567"/>
      <c r="G33" s="565" t="s">
        <v>132</v>
      </c>
      <c r="H33" s="566" t="s">
        <v>134</v>
      </c>
      <c r="I33" s="568"/>
      <c r="J33" s="566" t="s">
        <v>135</v>
      </c>
      <c r="K33" s="569" t="s">
        <v>136</v>
      </c>
      <c r="L33" s="542"/>
      <c r="M33" s="567"/>
      <c r="P33" s="570"/>
      <c r="Q33" s="570"/>
      <c r="R33" s="571"/>
    </row>
    <row r="34" spans="1:18" x14ac:dyDescent="0.25">
      <c r="A34" s="572" t="s">
        <v>137</v>
      </c>
      <c r="B34" s="573"/>
      <c r="C34" s="574"/>
      <c r="D34" s="575"/>
      <c r="E34" s="663"/>
      <c r="F34" s="663"/>
      <c r="G34" s="576" t="s">
        <v>138</v>
      </c>
      <c r="H34" s="573"/>
      <c r="I34" s="577"/>
      <c r="J34" s="578"/>
      <c r="K34" s="579" t="s">
        <v>139</v>
      </c>
      <c r="L34" s="580"/>
      <c r="M34" s="581"/>
      <c r="P34" s="582"/>
      <c r="Q34" s="582"/>
      <c r="R34" s="433"/>
    </row>
    <row r="35" spans="1:18" x14ac:dyDescent="0.25">
      <c r="A35" s="583" t="s">
        <v>140</v>
      </c>
      <c r="B35" s="584"/>
      <c r="C35" s="585"/>
      <c r="D35" s="586"/>
      <c r="E35" s="658"/>
      <c r="F35" s="658"/>
      <c r="G35" s="587" t="s">
        <v>141</v>
      </c>
      <c r="H35" s="588"/>
      <c r="I35" s="589"/>
      <c r="J35" s="590"/>
      <c r="K35" s="591"/>
      <c r="L35" s="561"/>
      <c r="M35" s="592"/>
      <c r="P35" s="433"/>
      <c r="Q35" s="432"/>
      <c r="R35" s="433"/>
    </row>
    <row r="36" spans="1:18" x14ac:dyDescent="0.25">
      <c r="A36" s="593"/>
      <c r="B36" s="594"/>
      <c r="C36" s="595"/>
      <c r="D36" s="586"/>
      <c r="E36" s="596"/>
      <c r="F36" s="547"/>
      <c r="G36" s="587" t="s">
        <v>142</v>
      </c>
      <c r="H36" s="588"/>
      <c r="I36" s="589"/>
      <c r="J36" s="590"/>
      <c r="K36" s="579" t="s">
        <v>143</v>
      </c>
      <c r="L36" s="580"/>
      <c r="M36" s="581"/>
      <c r="P36" s="582"/>
      <c r="Q36" s="582"/>
      <c r="R36" s="433"/>
    </row>
    <row r="37" spans="1:18" x14ac:dyDescent="0.25">
      <c r="A37" s="597"/>
      <c r="B37" s="598"/>
      <c r="C37" s="599"/>
      <c r="D37" s="586"/>
      <c r="E37" s="596"/>
      <c r="F37" s="547"/>
      <c r="G37" s="587" t="s">
        <v>144</v>
      </c>
      <c r="H37" s="588"/>
      <c r="I37" s="589"/>
      <c r="J37" s="590"/>
      <c r="K37" s="600"/>
      <c r="L37" s="547"/>
      <c r="M37" s="601"/>
      <c r="P37" s="433"/>
      <c r="Q37" s="432"/>
      <c r="R37" s="433"/>
    </row>
    <row r="38" spans="1:18" x14ac:dyDescent="0.25">
      <c r="A38" s="602"/>
      <c r="B38" s="603"/>
      <c r="C38" s="604"/>
      <c r="D38" s="586"/>
      <c r="E38" s="596"/>
      <c r="F38" s="547"/>
      <c r="G38" s="587" t="s">
        <v>145</v>
      </c>
      <c r="H38" s="588"/>
      <c r="I38" s="589"/>
      <c r="J38" s="590"/>
      <c r="K38" s="583"/>
      <c r="L38" s="561"/>
      <c r="M38" s="592"/>
      <c r="P38" s="433"/>
      <c r="Q38" s="432"/>
      <c r="R38" s="433"/>
    </row>
    <row r="39" spans="1:18" x14ac:dyDescent="0.25">
      <c r="A39" s="605"/>
      <c r="B39" s="606"/>
      <c r="C39" s="599"/>
      <c r="D39" s="586"/>
      <c r="E39" s="596"/>
      <c r="F39" s="547"/>
      <c r="G39" s="587" t="s">
        <v>146</v>
      </c>
      <c r="H39" s="588"/>
      <c r="I39" s="589"/>
      <c r="J39" s="590"/>
      <c r="K39" s="579" t="s">
        <v>33</v>
      </c>
      <c r="L39" s="580"/>
      <c r="M39" s="581"/>
      <c r="P39" s="582"/>
      <c r="Q39" s="582"/>
      <c r="R39" s="433"/>
    </row>
    <row r="40" spans="1:18" x14ac:dyDescent="0.25">
      <c r="A40" s="605"/>
      <c r="B40" s="606"/>
      <c r="C40" s="607"/>
      <c r="D40" s="586"/>
      <c r="E40" s="596"/>
      <c r="F40" s="547"/>
      <c r="G40" s="587" t="s">
        <v>147</v>
      </c>
      <c r="H40" s="588"/>
      <c r="I40" s="589"/>
      <c r="J40" s="590"/>
      <c r="K40" s="600"/>
      <c r="L40" s="547"/>
      <c r="M40" s="601"/>
      <c r="P40" s="433"/>
      <c r="Q40" s="432"/>
      <c r="R40" s="433"/>
    </row>
    <row r="41" spans="1:18" x14ac:dyDescent="0.25">
      <c r="A41" s="608"/>
      <c r="B41" s="609"/>
      <c r="C41" s="610"/>
      <c r="D41" s="611"/>
      <c r="E41" s="612"/>
      <c r="F41" s="561"/>
      <c r="G41" s="613" t="s">
        <v>148</v>
      </c>
      <c r="H41" s="584"/>
      <c r="I41" s="614"/>
      <c r="J41" s="615"/>
      <c r="K41" s="583">
        <f>M4</f>
        <v>0</v>
      </c>
      <c r="L41" s="561"/>
      <c r="M41" s="592"/>
      <c r="P41" s="433"/>
      <c r="Q41" s="432"/>
      <c r="R41" s="616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29" priority="4" stopIfTrue="1" operator="equal">
      <formula>"Bye"</formula>
    </cfRule>
  </conditionalFormatting>
  <conditionalFormatting sqref="R41">
    <cfRule type="expression" dxfId="28" priority="3" stopIfTrue="1">
      <formula>$O$1="CU"</formula>
    </cfRule>
  </conditionalFormatting>
  <conditionalFormatting sqref="I9">
    <cfRule type="expression" dxfId="27" priority="2" stopIfTrue="1">
      <formula>$S9&gt;=1</formula>
    </cfRule>
  </conditionalFormatting>
  <conditionalFormatting sqref="I11">
    <cfRule type="expression" dxfId="26" priority="1" stopIfTrue="1">
      <formula>$S11&gt;=1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5B53-F922-48D5-A6F9-082563618BCD}">
  <sheetPr codeName="Munka26">
    <tabColor indexed="11"/>
  </sheetPr>
  <dimension ref="A1:AK41"/>
  <sheetViews>
    <sheetView workbookViewId="0">
      <selection activeCell="T13" sqref="T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66" t="str">
        <f>[1]Altalanos!$A$6</f>
        <v>Diákolimpia 2026</v>
      </c>
      <c r="B1" s="666"/>
      <c r="C1" s="666"/>
      <c r="D1" s="666"/>
      <c r="E1" s="666"/>
      <c r="F1" s="666"/>
      <c r="G1" s="512"/>
      <c r="H1" s="513" t="s">
        <v>29</v>
      </c>
      <c r="I1" s="514"/>
      <c r="J1" s="515"/>
      <c r="L1" s="516"/>
      <c r="M1" s="517"/>
      <c r="N1" s="429"/>
      <c r="O1" s="429" t="s">
        <v>410</v>
      </c>
      <c r="P1" s="429"/>
      <c r="Q1" s="428"/>
      <c r="R1" s="429"/>
      <c r="AB1" s="518" t="e">
        <f>IF(Y5=1,CONCATENATE(VLOOKUP(Y3,AA16:AH27,2)),CONCATENATE(VLOOKUP(Y3,AA2:AK13,2)))</f>
        <v>#N/A</v>
      </c>
      <c r="AC1" s="518" t="e">
        <f>IF(Y5=1,CONCATENATE(VLOOKUP(Y3,AA16:AK27,3)),CONCATENATE(VLOOKUP(Y3,AA2:AK13,3)))</f>
        <v>#N/A</v>
      </c>
      <c r="AD1" s="518" t="e">
        <f>IF(Y5=1,CONCATENATE(VLOOKUP(Y3,AA16:AK27,4)),CONCATENATE(VLOOKUP(Y3,AA2:AK13,4)))</f>
        <v>#N/A</v>
      </c>
      <c r="AE1" s="518" t="e">
        <f>IF(Y5=1,CONCATENATE(VLOOKUP(Y3,AA16:AK27,5)),CONCATENATE(VLOOKUP(Y3,AA2:AK13,5)))</f>
        <v>#N/A</v>
      </c>
      <c r="AF1" s="518" t="e">
        <f>IF(Y5=1,CONCATENATE(VLOOKUP(Y3,AA16:AK27,6)),CONCATENATE(VLOOKUP(Y3,AA2:AK13,6)))</f>
        <v>#N/A</v>
      </c>
      <c r="AG1" s="518" t="e">
        <f>IF(Y5=1,CONCATENATE(VLOOKUP(Y3,AA16:AK27,7)),CONCATENATE(VLOOKUP(Y3,AA2:AK13,7)))</f>
        <v>#N/A</v>
      </c>
      <c r="AH1" s="518" t="e">
        <f>IF(Y5=1,CONCATENATE(VLOOKUP(Y3,AA16:AK27,8)),CONCATENATE(VLOOKUP(Y3,AA2:AK13,8)))</f>
        <v>#N/A</v>
      </c>
      <c r="AI1" s="518" t="e">
        <f>IF(Y5=1,CONCATENATE(VLOOKUP(Y3,AA16:AK27,9)),CONCATENATE(VLOOKUP(Y3,AA2:AK13,9)))</f>
        <v>#N/A</v>
      </c>
      <c r="AJ1" s="518" t="e">
        <f>IF(Y5=1,CONCATENATE(VLOOKUP(Y3,AA16:AK27,10)),CONCATENATE(VLOOKUP(Y3,AA2:AK13,10)))</f>
        <v>#N/A</v>
      </c>
      <c r="AK1" s="518" t="e">
        <f>IF(Y5=1,CONCATENATE(VLOOKUP(Y3,AA16:AK27,11)),CONCATENATE(VLOOKUP(Y3,AA2:AK13,11)))</f>
        <v>#N/A</v>
      </c>
    </row>
    <row r="2" spans="1:37" x14ac:dyDescent="0.25">
      <c r="A2" s="519" t="s">
        <v>30</v>
      </c>
      <c r="B2" s="520"/>
      <c r="C2" s="520"/>
      <c r="D2" s="520"/>
      <c r="E2" s="642">
        <f>[1]Altalanos!$C$8</f>
        <v>0</v>
      </c>
      <c r="F2" s="520"/>
      <c r="G2" s="521"/>
      <c r="H2" s="522"/>
      <c r="I2" s="522"/>
      <c r="J2" s="523"/>
      <c r="K2" s="516"/>
      <c r="L2" s="516"/>
      <c r="M2" s="516"/>
      <c r="N2" s="431"/>
      <c r="O2" s="430"/>
      <c r="P2" s="431"/>
      <c r="Q2" s="430"/>
      <c r="R2" s="431"/>
      <c r="Y2" s="524"/>
      <c r="Z2" s="525"/>
      <c r="AA2" s="525" t="s">
        <v>105</v>
      </c>
      <c r="AB2" s="526">
        <v>150</v>
      </c>
      <c r="AC2" s="526">
        <v>120</v>
      </c>
      <c r="AD2" s="526">
        <v>100</v>
      </c>
      <c r="AE2" s="526">
        <v>80</v>
      </c>
      <c r="AF2" s="526">
        <v>70</v>
      </c>
      <c r="AG2" s="526">
        <v>60</v>
      </c>
      <c r="AH2" s="526">
        <v>55</v>
      </c>
      <c r="AI2" s="526">
        <v>50</v>
      </c>
      <c r="AJ2" s="526">
        <v>45</v>
      </c>
      <c r="AK2" s="526">
        <v>40</v>
      </c>
    </row>
    <row r="3" spans="1:37" x14ac:dyDescent="0.25">
      <c r="A3" s="461" t="s">
        <v>22</v>
      </c>
      <c r="B3" s="461"/>
      <c r="C3" s="461"/>
      <c r="D3" s="461"/>
      <c r="E3" s="461" t="s">
        <v>15</v>
      </c>
      <c r="F3" s="461"/>
      <c r="G3" s="461"/>
      <c r="H3" s="461" t="s">
        <v>34</v>
      </c>
      <c r="I3" s="461"/>
      <c r="J3" s="527"/>
      <c r="K3" s="461"/>
      <c r="L3" s="528"/>
      <c r="M3" s="528" t="s">
        <v>35</v>
      </c>
      <c r="N3" s="529"/>
      <c r="O3" s="530"/>
      <c r="P3" s="529"/>
      <c r="Q3" s="531" t="s">
        <v>106</v>
      </c>
      <c r="R3" s="526" t="s">
        <v>107</v>
      </c>
      <c r="S3" s="526" t="s">
        <v>149</v>
      </c>
      <c r="Y3" s="525">
        <f>IF(H4="OB","A",IF(H4="IX","W",H4))</f>
        <v>0</v>
      </c>
      <c r="Z3" s="525"/>
      <c r="AA3" s="525" t="s">
        <v>108</v>
      </c>
      <c r="AB3" s="526">
        <v>120</v>
      </c>
      <c r="AC3" s="526">
        <v>90</v>
      </c>
      <c r="AD3" s="526">
        <v>65</v>
      </c>
      <c r="AE3" s="526">
        <v>55</v>
      </c>
      <c r="AF3" s="526">
        <v>50</v>
      </c>
      <c r="AG3" s="526">
        <v>45</v>
      </c>
      <c r="AH3" s="526">
        <v>40</v>
      </c>
      <c r="AI3" s="526">
        <v>35</v>
      </c>
      <c r="AJ3" s="526">
        <v>25</v>
      </c>
      <c r="AK3" s="526">
        <v>20</v>
      </c>
    </row>
    <row r="4" spans="1:37" ht="13.8" thickBot="1" x14ac:dyDescent="0.3">
      <c r="A4" s="667">
        <f>[1]Altalanos!$A$10</f>
        <v>0</v>
      </c>
      <c r="B4" s="667"/>
      <c r="C4" s="667"/>
      <c r="D4" s="532"/>
      <c r="E4" s="533">
        <f>[1]Altalanos!$C$10</f>
        <v>0</v>
      </c>
      <c r="F4" s="533"/>
      <c r="G4" s="533"/>
      <c r="H4" s="534"/>
      <c r="I4" s="533"/>
      <c r="J4" s="535"/>
      <c r="K4" s="534"/>
      <c r="L4" s="536"/>
      <c r="M4" s="537">
        <f>[1]Altalanos!$E$10</f>
        <v>0</v>
      </c>
      <c r="N4" s="538"/>
      <c r="O4" s="539"/>
      <c r="P4" s="538"/>
      <c r="Q4" s="540" t="s">
        <v>109</v>
      </c>
      <c r="R4" s="541" t="s">
        <v>110</v>
      </c>
      <c r="S4" s="541" t="s">
        <v>150</v>
      </c>
      <c r="Y4" s="525"/>
      <c r="Z4" s="525"/>
      <c r="AA4" s="525" t="s">
        <v>111</v>
      </c>
      <c r="AB4" s="526">
        <v>90</v>
      </c>
      <c r="AC4" s="526">
        <v>60</v>
      </c>
      <c r="AD4" s="526">
        <v>45</v>
      </c>
      <c r="AE4" s="526">
        <v>34</v>
      </c>
      <c r="AF4" s="526">
        <v>27</v>
      </c>
      <c r="AG4" s="526">
        <v>22</v>
      </c>
      <c r="AH4" s="526">
        <v>18</v>
      </c>
      <c r="AI4" s="526">
        <v>15</v>
      </c>
      <c r="AJ4" s="526">
        <v>12</v>
      </c>
      <c r="AK4" s="526">
        <v>9</v>
      </c>
    </row>
    <row r="5" spans="1:37" x14ac:dyDescent="0.25">
      <c r="A5" s="542"/>
      <c r="B5" s="542" t="s">
        <v>112</v>
      </c>
      <c r="C5" s="543" t="s">
        <v>113</v>
      </c>
      <c r="D5" s="542" t="s">
        <v>114</v>
      </c>
      <c r="E5" s="542" t="s">
        <v>115</v>
      </c>
      <c r="F5" s="542"/>
      <c r="G5" s="542" t="s">
        <v>26</v>
      </c>
      <c r="H5" s="542"/>
      <c r="I5" s="542" t="s">
        <v>37</v>
      </c>
      <c r="J5" s="542"/>
      <c r="K5" s="544" t="s">
        <v>116</v>
      </c>
      <c r="L5" s="544" t="s">
        <v>117</v>
      </c>
      <c r="M5" s="544" t="s">
        <v>118</v>
      </c>
      <c r="Q5" s="545" t="s">
        <v>119</v>
      </c>
      <c r="R5" s="546" t="s">
        <v>120</v>
      </c>
      <c r="S5" s="546" t="s">
        <v>151</v>
      </c>
      <c r="Y5" s="525">
        <f>IF(OR([1]Altalanos!$A$8="F1",[1]Altalanos!$A$8="F2",[1]Altalanos!$A$8="N1",[1]Altalanos!$A$8="N2"),1,2)</f>
        <v>2</v>
      </c>
      <c r="Z5" s="525"/>
      <c r="AA5" s="525" t="s">
        <v>121</v>
      </c>
      <c r="AB5" s="526">
        <v>60</v>
      </c>
      <c r="AC5" s="526">
        <v>40</v>
      </c>
      <c r="AD5" s="526">
        <v>30</v>
      </c>
      <c r="AE5" s="526">
        <v>20</v>
      </c>
      <c r="AF5" s="526">
        <v>18</v>
      </c>
      <c r="AG5" s="526">
        <v>15</v>
      </c>
      <c r="AH5" s="526">
        <v>12</v>
      </c>
      <c r="AI5" s="526">
        <v>10</v>
      </c>
      <c r="AJ5" s="526">
        <v>8</v>
      </c>
      <c r="AK5" s="526">
        <v>6</v>
      </c>
    </row>
    <row r="6" spans="1:37" x14ac:dyDescent="0.25">
      <c r="A6" s="547"/>
      <c r="B6" s="547"/>
      <c r="C6" s="548"/>
      <c r="D6" s="547"/>
      <c r="E6" s="547"/>
      <c r="F6" s="547"/>
      <c r="G6" s="547"/>
      <c r="H6" s="547"/>
      <c r="I6" s="547"/>
      <c r="J6" s="547"/>
      <c r="K6" s="547"/>
      <c r="L6" s="547"/>
      <c r="M6" s="547"/>
      <c r="Y6" s="525"/>
      <c r="Z6" s="525"/>
      <c r="AA6" s="525" t="s">
        <v>122</v>
      </c>
      <c r="AB6" s="526">
        <v>40</v>
      </c>
      <c r="AC6" s="526">
        <v>25</v>
      </c>
      <c r="AD6" s="526">
        <v>18</v>
      </c>
      <c r="AE6" s="526">
        <v>13</v>
      </c>
      <c r="AF6" s="526">
        <v>10</v>
      </c>
      <c r="AG6" s="526">
        <v>8</v>
      </c>
      <c r="AH6" s="526">
        <v>6</v>
      </c>
      <c r="AI6" s="526">
        <v>5</v>
      </c>
      <c r="AJ6" s="526">
        <v>4</v>
      </c>
      <c r="AK6" s="526">
        <v>3</v>
      </c>
    </row>
    <row r="7" spans="1:37" x14ac:dyDescent="0.25">
      <c r="A7" s="549" t="s">
        <v>105</v>
      </c>
      <c r="B7" s="550"/>
      <c r="C7" s="551" t="str">
        <f>IF($B7="","",VLOOKUP($B7,#REF!,5))</f>
        <v/>
      </c>
      <c r="D7" s="551" t="str">
        <f>IF($B7="","",VLOOKUP($B7,#REF!,15))</f>
        <v/>
      </c>
      <c r="E7" s="664" t="s">
        <v>417</v>
      </c>
      <c r="F7" s="664"/>
      <c r="G7" s="664" t="s">
        <v>339</v>
      </c>
      <c r="H7" s="664"/>
      <c r="I7" s="643" t="s">
        <v>418</v>
      </c>
      <c r="J7" s="547"/>
      <c r="K7" s="553"/>
      <c r="L7" s="554" t="str">
        <f>IF(K7="","",CONCATENATE(VLOOKUP($Y$3,$AB$1:$AK$1,K7)," pont"))</f>
        <v/>
      </c>
      <c r="M7" s="555"/>
      <c r="Y7" s="525"/>
      <c r="Z7" s="525"/>
      <c r="AA7" s="525" t="s">
        <v>123</v>
      </c>
      <c r="AB7" s="526">
        <v>25</v>
      </c>
      <c r="AC7" s="526">
        <v>15</v>
      </c>
      <c r="AD7" s="526">
        <v>13</v>
      </c>
      <c r="AE7" s="526">
        <v>8</v>
      </c>
      <c r="AF7" s="526">
        <v>6</v>
      </c>
      <c r="AG7" s="526">
        <v>4</v>
      </c>
      <c r="AH7" s="526">
        <v>3</v>
      </c>
      <c r="AI7" s="526">
        <v>2</v>
      </c>
      <c r="AJ7" s="526">
        <v>1</v>
      </c>
      <c r="AK7" s="526">
        <v>0</v>
      </c>
    </row>
    <row r="8" spans="1:37" x14ac:dyDescent="0.25">
      <c r="A8" s="549"/>
      <c r="B8" s="556"/>
      <c r="C8" s="557"/>
      <c r="D8" s="557"/>
      <c r="E8" s="557"/>
      <c r="F8" s="557"/>
      <c r="G8" s="557"/>
      <c r="H8" s="557"/>
      <c r="I8" s="557"/>
      <c r="J8" s="547"/>
      <c r="K8" s="549"/>
      <c r="L8" s="549"/>
      <c r="M8" s="558"/>
      <c r="Y8" s="525"/>
      <c r="Z8" s="525"/>
      <c r="AA8" s="525" t="s">
        <v>124</v>
      </c>
      <c r="AB8" s="526">
        <v>15</v>
      </c>
      <c r="AC8" s="526">
        <v>10</v>
      </c>
      <c r="AD8" s="526">
        <v>7</v>
      </c>
      <c r="AE8" s="526">
        <v>5</v>
      </c>
      <c r="AF8" s="526">
        <v>4</v>
      </c>
      <c r="AG8" s="526">
        <v>3</v>
      </c>
      <c r="AH8" s="526">
        <v>2</v>
      </c>
      <c r="AI8" s="526">
        <v>1</v>
      </c>
      <c r="AJ8" s="526">
        <v>0</v>
      </c>
      <c r="AK8" s="526">
        <v>0</v>
      </c>
    </row>
    <row r="9" spans="1:37" x14ac:dyDescent="0.25">
      <c r="A9" s="549" t="s">
        <v>125</v>
      </c>
      <c r="B9" s="550"/>
      <c r="C9" s="551" t="str">
        <f>IF($B9="","",VLOOKUP($B9,#REF!,5))</f>
        <v/>
      </c>
      <c r="D9" s="551" t="str">
        <f>IF($B9="","",VLOOKUP($B9,#REF!,15))</f>
        <v/>
      </c>
      <c r="E9" s="664" t="s">
        <v>380</v>
      </c>
      <c r="F9" s="664"/>
      <c r="G9" s="664" t="s">
        <v>366</v>
      </c>
      <c r="H9" s="664"/>
      <c r="I9" s="147" t="s">
        <v>98</v>
      </c>
      <c r="J9" s="547"/>
      <c r="K9" s="553"/>
      <c r="L9" s="554" t="str">
        <f>IF(K9="","",CONCATENATE(VLOOKUP($Y$3,$AB$1:$AK$1,K9)," pont"))</f>
        <v/>
      </c>
      <c r="M9" s="555"/>
      <c r="Y9" s="525"/>
      <c r="Z9" s="525"/>
      <c r="AA9" s="525" t="s">
        <v>126</v>
      </c>
      <c r="AB9" s="526">
        <v>10</v>
      </c>
      <c r="AC9" s="526">
        <v>6</v>
      </c>
      <c r="AD9" s="526">
        <v>4</v>
      </c>
      <c r="AE9" s="526">
        <v>2</v>
      </c>
      <c r="AF9" s="526">
        <v>1</v>
      </c>
      <c r="AG9" s="526">
        <v>0</v>
      </c>
      <c r="AH9" s="526">
        <v>0</v>
      </c>
      <c r="AI9" s="526">
        <v>0</v>
      </c>
      <c r="AJ9" s="526">
        <v>0</v>
      </c>
      <c r="AK9" s="526">
        <v>0</v>
      </c>
    </row>
    <row r="10" spans="1:37" x14ac:dyDescent="0.25">
      <c r="A10" s="549"/>
      <c r="B10" s="556"/>
      <c r="C10" s="557"/>
      <c r="D10" s="557"/>
      <c r="E10" s="557"/>
      <c r="F10" s="557"/>
      <c r="G10" s="557"/>
      <c r="H10" s="557"/>
      <c r="I10" s="557"/>
      <c r="J10" s="547"/>
      <c r="K10" s="549"/>
      <c r="L10" s="549"/>
      <c r="M10" s="558"/>
      <c r="Y10" s="525"/>
      <c r="Z10" s="525"/>
      <c r="AA10" s="525" t="s">
        <v>127</v>
      </c>
      <c r="AB10" s="526">
        <v>6</v>
      </c>
      <c r="AC10" s="526">
        <v>3</v>
      </c>
      <c r="AD10" s="526">
        <v>2</v>
      </c>
      <c r="AE10" s="526">
        <v>1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</row>
    <row r="11" spans="1:37" x14ac:dyDescent="0.25">
      <c r="A11" s="549" t="s">
        <v>128</v>
      </c>
      <c r="B11" s="550"/>
      <c r="C11" s="551" t="str">
        <f>IF($B11="","",VLOOKUP($B11,#REF!,5))</f>
        <v/>
      </c>
      <c r="D11" s="551" t="str">
        <f>IF($B11="","",VLOOKUP($B11,#REF!,15))</f>
        <v/>
      </c>
      <c r="E11" s="664" t="s">
        <v>419</v>
      </c>
      <c r="F11" s="664"/>
      <c r="G11" s="664" t="s">
        <v>343</v>
      </c>
      <c r="H11" s="664"/>
      <c r="I11" s="147" t="s">
        <v>244</v>
      </c>
      <c r="J11" s="547"/>
      <c r="K11" s="553"/>
      <c r="L11" s="554" t="str">
        <f>IF(K11="","",CONCATENATE(VLOOKUP($Y$3,$AB$1:$AK$1,K11)," pont"))</f>
        <v/>
      </c>
      <c r="M11" s="555"/>
      <c r="Y11" s="525"/>
      <c r="Z11" s="525"/>
      <c r="AA11" s="525" t="s">
        <v>129</v>
      </c>
      <c r="AB11" s="526">
        <v>3</v>
      </c>
      <c r="AC11" s="526">
        <v>2</v>
      </c>
      <c r="AD11" s="526">
        <v>1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</row>
    <row r="12" spans="1:37" x14ac:dyDescent="0.25">
      <c r="A12" s="549"/>
      <c r="B12" s="556"/>
      <c r="C12" s="557"/>
      <c r="D12" s="557"/>
      <c r="E12" s="557"/>
      <c r="F12" s="557"/>
      <c r="G12" s="557"/>
      <c r="H12" s="557"/>
      <c r="I12" s="557"/>
      <c r="J12" s="547"/>
      <c r="K12" s="548"/>
      <c r="L12" s="548"/>
      <c r="M12" s="558"/>
      <c r="Y12" s="525"/>
      <c r="Z12" s="525"/>
      <c r="AA12" s="525" t="s">
        <v>130</v>
      </c>
      <c r="AB12" s="559">
        <v>0</v>
      </c>
      <c r="AC12" s="559">
        <v>0</v>
      </c>
      <c r="AD12" s="559">
        <v>0</v>
      </c>
      <c r="AE12" s="559">
        <v>0</v>
      </c>
      <c r="AF12" s="559">
        <v>0</v>
      </c>
      <c r="AG12" s="559">
        <v>0</v>
      </c>
      <c r="AH12" s="559">
        <v>0</v>
      </c>
      <c r="AI12" s="559">
        <v>0</v>
      </c>
      <c r="AJ12" s="559">
        <v>0</v>
      </c>
      <c r="AK12" s="559">
        <v>0</v>
      </c>
    </row>
    <row r="13" spans="1:37" x14ac:dyDescent="0.25">
      <c r="A13" s="549" t="s">
        <v>152</v>
      </c>
      <c r="B13" s="550"/>
      <c r="C13" s="551" t="str">
        <f>IF($B13="","",VLOOKUP($B13,#REF!,5))</f>
        <v/>
      </c>
      <c r="D13" s="551" t="str">
        <f>IF($B13="","",VLOOKUP($B13,#REF!,15))</f>
        <v/>
      </c>
      <c r="E13" s="664" t="s">
        <v>420</v>
      </c>
      <c r="F13" s="664"/>
      <c r="G13" s="664" t="s">
        <v>309</v>
      </c>
      <c r="H13" s="664"/>
      <c r="I13" s="167" t="s">
        <v>307</v>
      </c>
      <c r="J13" s="547"/>
      <c r="K13" s="553"/>
      <c r="L13" s="554" t="str">
        <f>IF(K13="","",CONCATENATE(VLOOKUP($Y$3,$AB$1:$AK$1,K13)," pont"))</f>
        <v/>
      </c>
      <c r="M13" s="555"/>
      <c r="Y13" s="525"/>
      <c r="Z13" s="525"/>
      <c r="AA13" s="525" t="s">
        <v>131</v>
      </c>
      <c r="AB13" s="559">
        <v>0</v>
      </c>
      <c r="AC13" s="559">
        <v>0</v>
      </c>
      <c r="AD13" s="559">
        <v>0</v>
      </c>
      <c r="AE13" s="559">
        <v>0</v>
      </c>
      <c r="AF13" s="559">
        <v>0</v>
      </c>
      <c r="AG13" s="559">
        <v>0</v>
      </c>
      <c r="AH13" s="559">
        <v>0</v>
      </c>
      <c r="AI13" s="559">
        <v>0</v>
      </c>
      <c r="AJ13" s="559">
        <v>0</v>
      </c>
      <c r="AK13" s="559">
        <v>0</v>
      </c>
    </row>
    <row r="14" spans="1:37" x14ac:dyDescent="0.25">
      <c r="A14" s="547"/>
      <c r="B14" s="547"/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</row>
    <row r="15" spans="1:37" x14ac:dyDescent="0.25">
      <c r="A15" s="547"/>
      <c r="B15" s="547"/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</row>
    <row r="16" spans="1:37" x14ac:dyDescent="0.25">
      <c r="A16" s="547"/>
      <c r="B16" s="547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Y16" s="525"/>
      <c r="Z16" s="525"/>
      <c r="AA16" s="525" t="s">
        <v>105</v>
      </c>
      <c r="AB16" s="525">
        <v>300</v>
      </c>
      <c r="AC16" s="525">
        <v>250</v>
      </c>
      <c r="AD16" s="525">
        <v>220</v>
      </c>
      <c r="AE16" s="525">
        <v>180</v>
      </c>
      <c r="AF16" s="525">
        <v>160</v>
      </c>
      <c r="AG16" s="525">
        <v>150</v>
      </c>
      <c r="AH16" s="525">
        <v>140</v>
      </c>
      <c r="AI16" s="525">
        <v>130</v>
      </c>
      <c r="AJ16" s="525">
        <v>120</v>
      </c>
      <c r="AK16" s="525">
        <v>110</v>
      </c>
    </row>
    <row r="17" spans="1:37" x14ac:dyDescent="0.25">
      <c r="A17" s="547"/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Y17" s="525"/>
      <c r="Z17" s="525"/>
      <c r="AA17" s="525" t="s">
        <v>108</v>
      </c>
      <c r="AB17" s="525">
        <v>250</v>
      </c>
      <c r="AC17" s="525">
        <v>200</v>
      </c>
      <c r="AD17" s="525">
        <v>160</v>
      </c>
      <c r="AE17" s="525">
        <v>140</v>
      </c>
      <c r="AF17" s="525">
        <v>120</v>
      </c>
      <c r="AG17" s="525">
        <v>110</v>
      </c>
      <c r="AH17" s="525">
        <v>100</v>
      </c>
      <c r="AI17" s="525">
        <v>90</v>
      </c>
      <c r="AJ17" s="525">
        <v>80</v>
      </c>
      <c r="AK17" s="525">
        <v>70</v>
      </c>
    </row>
    <row r="18" spans="1:37" ht="18.75" customHeight="1" x14ac:dyDescent="0.25">
      <c r="A18" s="547"/>
      <c r="B18" s="665"/>
      <c r="C18" s="665"/>
      <c r="D18" s="661" t="str">
        <f>E7</f>
        <v>ÁBRAHÁM</v>
      </c>
      <c r="E18" s="661"/>
      <c r="F18" s="661" t="str">
        <f>E9</f>
        <v>NAGY</v>
      </c>
      <c r="G18" s="661"/>
      <c r="H18" s="661" t="str">
        <f>E11</f>
        <v>SZITA</v>
      </c>
      <c r="I18" s="661"/>
      <c r="J18" s="661" t="str">
        <f>E13</f>
        <v>MIZO</v>
      </c>
      <c r="K18" s="661"/>
      <c r="L18" s="547"/>
      <c r="M18" s="547"/>
      <c r="Y18" s="525"/>
      <c r="Z18" s="525"/>
      <c r="AA18" s="525" t="s">
        <v>111</v>
      </c>
      <c r="AB18" s="525">
        <v>200</v>
      </c>
      <c r="AC18" s="525">
        <v>150</v>
      </c>
      <c r="AD18" s="525">
        <v>130</v>
      </c>
      <c r="AE18" s="525">
        <v>110</v>
      </c>
      <c r="AF18" s="525">
        <v>95</v>
      </c>
      <c r="AG18" s="525">
        <v>80</v>
      </c>
      <c r="AH18" s="525">
        <v>70</v>
      </c>
      <c r="AI18" s="525">
        <v>60</v>
      </c>
      <c r="AJ18" s="525">
        <v>55</v>
      </c>
      <c r="AK18" s="525">
        <v>50</v>
      </c>
    </row>
    <row r="19" spans="1:37" ht="18.75" customHeight="1" x14ac:dyDescent="0.25">
      <c r="A19" s="560" t="s">
        <v>105</v>
      </c>
      <c r="B19" s="659" t="str">
        <f>E7</f>
        <v>ÁBRAHÁM</v>
      </c>
      <c r="C19" s="659"/>
      <c r="D19" s="662"/>
      <c r="E19" s="662"/>
      <c r="F19" s="660"/>
      <c r="G19" s="660"/>
      <c r="H19" s="660"/>
      <c r="I19" s="660"/>
      <c r="J19" s="661"/>
      <c r="K19" s="661"/>
      <c r="L19" s="547"/>
      <c r="M19" s="547"/>
      <c r="Y19" s="525"/>
      <c r="Z19" s="525"/>
      <c r="AA19" s="525" t="s">
        <v>121</v>
      </c>
      <c r="AB19" s="525">
        <v>150</v>
      </c>
      <c r="AC19" s="525">
        <v>120</v>
      </c>
      <c r="AD19" s="525">
        <v>100</v>
      </c>
      <c r="AE19" s="525">
        <v>80</v>
      </c>
      <c r="AF19" s="525">
        <v>70</v>
      </c>
      <c r="AG19" s="525">
        <v>60</v>
      </c>
      <c r="AH19" s="525">
        <v>55</v>
      </c>
      <c r="AI19" s="525">
        <v>50</v>
      </c>
      <c r="AJ19" s="525">
        <v>45</v>
      </c>
      <c r="AK19" s="525">
        <v>40</v>
      </c>
    </row>
    <row r="20" spans="1:37" ht="18.75" customHeight="1" x14ac:dyDescent="0.25">
      <c r="A20" s="560" t="s">
        <v>125</v>
      </c>
      <c r="B20" s="659" t="str">
        <f>E9</f>
        <v>NAGY</v>
      </c>
      <c r="C20" s="659"/>
      <c r="D20" s="660"/>
      <c r="E20" s="660"/>
      <c r="F20" s="662"/>
      <c r="G20" s="662"/>
      <c r="H20" s="660"/>
      <c r="I20" s="660"/>
      <c r="J20" s="660"/>
      <c r="K20" s="660"/>
      <c r="L20" s="547"/>
      <c r="M20" s="547"/>
      <c r="Y20" s="525"/>
      <c r="Z20" s="525"/>
      <c r="AA20" s="525" t="s">
        <v>122</v>
      </c>
      <c r="AB20" s="525">
        <v>120</v>
      </c>
      <c r="AC20" s="525">
        <v>90</v>
      </c>
      <c r="AD20" s="525">
        <v>65</v>
      </c>
      <c r="AE20" s="525">
        <v>55</v>
      </c>
      <c r="AF20" s="525">
        <v>50</v>
      </c>
      <c r="AG20" s="525">
        <v>45</v>
      </c>
      <c r="AH20" s="525">
        <v>40</v>
      </c>
      <c r="AI20" s="525">
        <v>35</v>
      </c>
      <c r="AJ20" s="525">
        <v>25</v>
      </c>
      <c r="AK20" s="525">
        <v>20</v>
      </c>
    </row>
    <row r="21" spans="1:37" ht="18.75" customHeight="1" x14ac:dyDescent="0.25">
      <c r="A21" s="560" t="s">
        <v>128</v>
      </c>
      <c r="B21" s="659" t="str">
        <f>E11</f>
        <v>SZITA</v>
      </c>
      <c r="C21" s="659"/>
      <c r="D21" s="660"/>
      <c r="E21" s="660"/>
      <c r="F21" s="660"/>
      <c r="G21" s="660"/>
      <c r="H21" s="662"/>
      <c r="I21" s="662"/>
      <c r="J21" s="660"/>
      <c r="K21" s="660"/>
      <c r="L21" s="547"/>
      <c r="M21" s="547"/>
      <c r="Y21" s="525"/>
      <c r="Z21" s="525"/>
      <c r="AA21" s="525" t="s">
        <v>123</v>
      </c>
      <c r="AB21" s="525">
        <v>90</v>
      </c>
      <c r="AC21" s="525">
        <v>60</v>
      </c>
      <c r="AD21" s="525">
        <v>45</v>
      </c>
      <c r="AE21" s="525">
        <v>34</v>
      </c>
      <c r="AF21" s="525">
        <v>27</v>
      </c>
      <c r="AG21" s="525">
        <v>22</v>
      </c>
      <c r="AH21" s="525">
        <v>18</v>
      </c>
      <c r="AI21" s="525">
        <v>15</v>
      </c>
      <c r="AJ21" s="525">
        <v>12</v>
      </c>
      <c r="AK21" s="525">
        <v>9</v>
      </c>
    </row>
    <row r="22" spans="1:37" ht="18.75" customHeight="1" x14ac:dyDescent="0.25">
      <c r="A22" s="560" t="s">
        <v>152</v>
      </c>
      <c r="B22" s="659" t="str">
        <f>E13</f>
        <v>MIZO</v>
      </c>
      <c r="C22" s="659"/>
      <c r="D22" s="660"/>
      <c r="E22" s="660"/>
      <c r="F22" s="660"/>
      <c r="G22" s="660"/>
      <c r="H22" s="661"/>
      <c r="I22" s="661"/>
      <c r="J22" s="662"/>
      <c r="K22" s="662"/>
      <c r="L22" s="547"/>
      <c r="M22" s="547"/>
      <c r="Y22" s="525"/>
      <c r="Z22" s="525"/>
      <c r="AA22" s="525" t="s">
        <v>124</v>
      </c>
      <c r="AB22" s="525">
        <v>60</v>
      </c>
      <c r="AC22" s="525">
        <v>40</v>
      </c>
      <c r="AD22" s="525">
        <v>30</v>
      </c>
      <c r="AE22" s="525">
        <v>20</v>
      </c>
      <c r="AF22" s="525">
        <v>18</v>
      </c>
      <c r="AG22" s="525">
        <v>15</v>
      </c>
      <c r="AH22" s="525">
        <v>12</v>
      </c>
      <c r="AI22" s="525">
        <v>10</v>
      </c>
      <c r="AJ22" s="525">
        <v>8</v>
      </c>
      <c r="AK22" s="525">
        <v>6</v>
      </c>
    </row>
    <row r="23" spans="1:37" x14ac:dyDescent="0.25">
      <c r="A23" s="547"/>
      <c r="B23" s="547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Y23" s="525"/>
      <c r="Z23" s="525"/>
      <c r="AA23" s="525" t="s">
        <v>126</v>
      </c>
      <c r="AB23" s="525">
        <v>40</v>
      </c>
      <c r="AC23" s="525">
        <v>25</v>
      </c>
      <c r="AD23" s="525">
        <v>18</v>
      </c>
      <c r="AE23" s="525">
        <v>13</v>
      </c>
      <c r="AF23" s="525">
        <v>8</v>
      </c>
      <c r="AG23" s="525">
        <v>7</v>
      </c>
      <c r="AH23" s="525">
        <v>6</v>
      </c>
      <c r="AI23" s="525">
        <v>5</v>
      </c>
      <c r="AJ23" s="525">
        <v>4</v>
      </c>
      <c r="AK23" s="525">
        <v>3</v>
      </c>
    </row>
    <row r="24" spans="1:37" x14ac:dyDescent="0.25">
      <c r="A24" s="547"/>
      <c r="B24" s="547"/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  <c r="Y24" s="525"/>
      <c r="Z24" s="525"/>
      <c r="AA24" s="525" t="s">
        <v>127</v>
      </c>
      <c r="AB24" s="525">
        <v>25</v>
      </c>
      <c r="AC24" s="525">
        <v>15</v>
      </c>
      <c r="AD24" s="525">
        <v>13</v>
      </c>
      <c r="AE24" s="525">
        <v>7</v>
      </c>
      <c r="AF24" s="525">
        <v>6</v>
      </c>
      <c r="AG24" s="525">
        <v>5</v>
      </c>
      <c r="AH24" s="525">
        <v>4</v>
      </c>
      <c r="AI24" s="525">
        <v>3</v>
      </c>
      <c r="AJ24" s="525">
        <v>2</v>
      </c>
      <c r="AK24" s="525">
        <v>1</v>
      </c>
    </row>
    <row r="25" spans="1:37" x14ac:dyDescent="0.25">
      <c r="A25" s="547"/>
      <c r="B25" s="547"/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Y25" s="525"/>
      <c r="Z25" s="525"/>
      <c r="AA25" s="525" t="s">
        <v>129</v>
      </c>
      <c r="AB25" s="525">
        <v>15</v>
      </c>
      <c r="AC25" s="525">
        <v>10</v>
      </c>
      <c r="AD25" s="525">
        <v>8</v>
      </c>
      <c r="AE25" s="525">
        <v>4</v>
      </c>
      <c r="AF25" s="525">
        <v>3</v>
      </c>
      <c r="AG25" s="525">
        <v>2</v>
      </c>
      <c r="AH25" s="525">
        <v>1</v>
      </c>
      <c r="AI25" s="525">
        <v>0</v>
      </c>
      <c r="AJ25" s="525">
        <v>0</v>
      </c>
      <c r="AK25" s="525">
        <v>0</v>
      </c>
    </row>
    <row r="26" spans="1:37" x14ac:dyDescent="0.25">
      <c r="A26" s="547"/>
      <c r="B26" s="547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Y26" s="525"/>
      <c r="Z26" s="525"/>
      <c r="AA26" s="525" t="s">
        <v>130</v>
      </c>
      <c r="AB26" s="525">
        <v>10</v>
      </c>
      <c r="AC26" s="525">
        <v>6</v>
      </c>
      <c r="AD26" s="525">
        <v>4</v>
      </c>
      <c r="AE26" s="525">
        <v>2</v>
      </c>
      <c r="AF26" s="525">
        <v>1</v>
      </c>
      <c r="AG26" s="525">
        <v>0</v>
      </c>
      <c r="AH26" s="525">
        <v>0</v>
      </c>
      <c r="AI26" s="525">
        <v>0</v>
      </c>
      <c r="AJ26" s="525">
        <v>0</v>
      </c>
      <c r="AK26" s="525">
        <v>0</v>
      </c>
    </row>
    <row r="27" spans="1:37" x14ac:dyDescent="0.25">
      <c r="A27" s="547"/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Y27" s="525"/>
      <c r="Z27" s="525"/>
      <c r="AA27" s="525" t="s">
        <v>131</v>
      </c>
      <c r="AB27" s="525">
        <v>3</v>
      </c>
      <c r="AC27" s="525">
        <v>2</v>
      </c>
      <c r="AD27" s="525">
        <v>1</v>
      </c>
      <c r="AE27" s="525">
        <v>0</v>
      </c>
      <c r="AF27" s="525">
        <v>0</v>
      </c>
      <c r="AG27" s="525">
        <v>0</v>
      </c>
      <c r="AH27" s="525">
        <v>0</v>
      </c>
      <c r="AI27" s="525">
        <v>0</v>
      </c>
      <c r="AJ27" s="525">
        <v>0</v>
      </c>
      <c r="AK27" s="525">
        <v>0</v>
      </c>
    </row>
    <row r="28" spans="1:37" x14ac:dyDescent="0.25">
      <c r="A28" s="547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</row>
    <row r="29" spans="1:37" x14ac:dyDescent="0.25">
      <c r="A29" s="547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</row>
    <row r="30" spans="1:37" x14ac:dyDescent="0.25">
      <c r="A30" s="547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</row>
    <row r="31" spans="1:37" x14ac:dyDescent="0.25">
      <c r="A31" s="547"/>
      <c r="B31" s="547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</row>
    <row r="32" spans="1:37" x14ac:dyDescent="0.25">
      <c r="A32" s="547"/>
      <c r="B32" s="547"/>
      <c r="C32" s="547"/>
      <c r="D32" s="547"/>
      <c r="E32" s="547"/>
      <c r="F32" s="547"/>
      <c r="G32" s="547"/>
      <c r="H32" s="547"/>
      <c r="I32" s="547"/>
      <c r="J32" s="547"/>
      <c r="K32" s="547"/>
      <c r="L32" s="561"/>
      <c r="M32" s="547"/>
    </row>
    <row r="33" spans="1:18" x14ac:dyDescent="0.25">
      <c r="A33" s="562" t="s">
        <v>114</v>
      </c>
      <c r="B33" s="563"/>
      <c r="C33" s="564"/>
      <c r="D33" s="565" t="s">
        <v>132</v>
      </c>
      <c r="E33" s="566" t="s">
        <v>133</v>
      </c>
      <c r="F33" s="567"/>
      <c r="G33" s="565" t="s">
        <v>132</v>
      </c>
      <c r="H33" s="566" t="s">
        <v>134</v>
      </c>
      <c r="I33" s="568"/>
      <c r="J33" s="566" t="s">
        <v>135</v>
      </c>
      <c r="K33" s="569" t="s">
        <v>136</v>
      </c>
      <c r="L33" s="542"/>
      <c r="M33" s="567"/>
      <c r="P33" s="570"/>
      <c r="Q33" s="570"/>
      <c r="R33" s="571"/>
    </row>
    <row r="34" spans="1:18" x14ac:dyDescent="0.25">
      <c r="A34" s="572" t="s">
        <v>137</v>
      </c>
      <c r="B34" s="573"/>
      <c r="C34" s="574"/>
      <c r="D34" s="575"/>
      <c r="E34" s="663"/>
      <c r="F34" s="663"/>
      <c r="G34" s="576" t="s">
        <v>138</v>
      </c>
      <c r="H34" s="573"/>
      <c r="I34" s="577"/>
      <c r="J34" s="578"/>
      <c r="K34" s="579" t="s">
        <v>139</v>
      </c>
      <c r="L34" s="580"/>
      <c r="M34" s="581"/>
      <c r="P34" s="582"/>
      <c r="Q34" s="582"/>
      <c r="R34" s="433"/>
    </row>
    <row r="35" spans="1:18" x14ac:dyDescent="0.25">
      <c r="A35" s="583" t="s">
        <v>140</v>
      </c>
      <c r="B35" s="584"/>
      <c r="C35" s="585"/>
      <c r="D35" s="586"/>
      <c r="E35" s="658"/>
      <c r="F35" s="658"/>
      <c r="G35" s="587" t="s">
        <v>141</v>
      </c>
      <c r="H35" s="588"/>
      <c r="I35" s="589"/>
      <c r="J35" s="590"/>
      <c r="K35" s="591"/>
      <c r="L35" s="561"/>
      <c r="M35" s="592"/>
      <c r="P35" s="433"/>
      <c r="Q35" s="432"/>
      <c r="R35" s="433"/>
    </row>
    <row r="36" spans="1:18" x14ac:dyDescent="0.25">
      <c r="A36" s="593"/>
      <c r="B36" s="594"/>
      <c r="C36" s="595"/>
      <c r="D36" s="586"/>
      <c r="E36" s="596"/>
      <c r="F36" s="547"/>
      <c r="G36" s="587" t="s">
        <v>142</v>
      </c>
      <c r="H36" s="588"/>
      <c r="I36" s="589"/>
      <c r="J36" s="590"/>
      <c r="K36" s="579" t="s">
        <v>143</v>
      </c>
      <c r="L36" s="580"/>
      <c r="M36" s="581"/>
      <c r="P36" s="582"/>
      <c r="Q36" s="582"/>
      <c r="R36" s="433"/>
    </row>
    <row r="37" spans="1:18" x14ac:dyDescent="0.25">
      <c r="A37" s="597"/>
      <c r="B37" s="598"/>
      <c r="C37" s="599"/>
      <c r="D37" s="586"/>
      <c r="E37" s="596"/>
      <c r="F37" s="547"/>
      <c r="G37" s="587" t="s">
        <v>144</v>
      </c>
      <c r="H37" s="588"/>
      <c r="I37" s="589"/>
      <c r="J37" s="590"/>
      <c r="K37" s="600"/>
      <c r="L37" s="547"/>
      <c r="M37" s="601"/>
      <c r="P37" s="433"/>
      <c r="Q37" s="432"/>
      <c r="R37" s="433"/>
    </row>
    <row r="38" spans="1:18" x14ac:dyDescent="0.25">
      <c r="A38" s="602"/>
      <c r="B38" s="603"/>
      <c r="C38" s="604"/>
      <c r="D38" s="586"/>
      <c r="E38" s="596"/>
      <c r="F38" s="547"/>
      <c r="G38" s="587" t="s">
        <v>145</v>
      </c>
      <c r="H38" s="588"/>
      <c r="I38" s="589"/>
      <c r="J38" s="590"/>
      <c r="K38" s="583"/>
      <c r="L38" s="561"/>
      <c r="M38" s="592"/>
      <c r="P38" s="433"/>
      <c r="Q38" s="432"/>
      <c r="R38" s="433"/>
    </row>
    <row r="39" spans="1:18" x14ac:dyDescent="0.25">
      <c r="A39" s="605"/>
      <c r="B39" s="606"/>
      <c r="C39" s="599"/>
      <c r="D39" s="586"/>
      <c r="E39" s="596"/>
      <c r="F39" s="547"/>
      <c r="G39" s="587" t="s">
        <v>146</v>
      </c>
      <c r="H39" s="588"/>
      <c r="I39" s="589"/>
      <c r="J39" s="590"/>
      <c r="K39" s="579" t="s">
        <v>33</v>
      </c>
      <c r="L39" s="580"/>
      <c r="M39" s="581"/>
      <c r="P39" s="582"/>
      <c r="Q39" s="582"/>
      <c r="R39" s="433"/>
    </row>
    <row r="40" spans="1:18" x14ac:dyDescent="0.25">
      <c r="A40" s="605"/>
      <c r="B40" s="606"/>
      <c r="C40" s="607"/>
      <c r="D40" s="586"/>
      <c r="E40" s="596"/>
      <c r="F40" s="547"/>
      <c r="G40" s="587" t="s">
        <v>147</v>
      </c>
      <c r="H40" s="588"/>
      <c r="I40" s="589"/>
      <c r="J40" s="590"/>
      <c r="K40" s="600"/>
      <c r="L40" s="547"/>
      <c r="M40" s="601"/>
      <c r="P40" s="433"/>
      <c r="Q40" s="432"/>
      <c r="R40" s="433"/>
    </row>
    <row r="41" spans="1:18" x14ac:dyDescent="0.25">
      <c r="A41" s="608"/>
      <c r="B41" s="609"/>
      <c r="C41" s="610"/>
      <c r="D41" s="611"/>
      <c r="E41" s="612"/>
      <c r="F41" s="561"/>
      <c r="G41" s="613" t="s">
        <v>148</v>
      </c>
      <c r="H41" s="584"/>
      <c r="I41" s="614"/>
      <c r="J41" s="615"/>
      <c r="K41" s="583">
        <f>M4</f>
        <v>0</v>
      </c>
      <c r="L41" s="561"/>
      <c r="M41" s="592"/>
      <c r="P41" s="433"/>
      <c r="Q41" s="432"/>
      <c r="R41" s="616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25" priority="4" stopIfTrue="1" operator="equal">
      <formula>"Bye"</formula>
    </cfRule>
  </conditionalFormatting>
  <conditionalFormatting sqref="R41">
    <cfRule type="expression" dxfId="24" priority="3" stopIfTrue="1">
      <formula>$O$1="CU"</formula>
    </cfRule>
  </conditionalFormatting>
  <conditionalFormatting sqref="I9">
    <cfRule type="expression" dxfId="23" priority="2" stopIfTrue="1">
      <formula>$S9&gt;=1</formula>
    </cfRule>
  </conditionalFormatting>
  <conditionalFormatting sqref="I11">
    <cfRule type="expression" dxfId="22" priority="1" stopIfTrue="1">
      <formula>$S11&gt;=1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76A-F43D-4DA1-975F-6E952E237E26}">
  <sheetPr codeName="Munka61">
    <tabColor indexed="11"/>
  </sheetPr>
  <dimension ref="A1:AK53"/>
  <sheetViews>
    <sheetView workbookViewId="0">
      <selection activeCell="T13" sqref="T1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66" t="str">
        <f>[1]Altalanos!$A$6</f>
        <v>Diákolimpia 2026</v>
      </c>
      <c r="B1" s="666"/>
      <c r="C1" s="666"/>
      <c r="D1" s="666"/>
      <c r="E1" s="666"/>
      <c r="F1" s="666"/>
      <c r="G1" s="512"/>
      <c r="H1" s="513" t="s">
        <v>29</v>
      </c>
      <c r="I1" s="514"/>
      <c r="J1" s="515"/>
      <c r="L1" s="516"/>
      <c r="M1" s="517"/>
      <c r="N1" s="429"/>
      <c r="O1" s="429" t="s">
        <v>410</v>
      </c>
      <c r="P1" s="429"/>
      <c r="Q1" s="428"/>
      <c r="R1" s="429"/>
      <c r="AB1" s="518" t="e">
        <f>IF(Y5=1,CONCATENATE(VLOOKUP(Y3,AA16:AH30,2)),CONCATENATE(VLOOKUP(Y3,AA2:AK13,2)))</f>
        <v>#N/A</v>
      </c>
      <c r="AC1" s="518" t="e">
        <f>IF(Y5=1,CONCATENATE(VLOOKUP(Y3,AA16:AK30,3)),CONCATENATE(VLOOKUP(Y3,AA2:AK13,3)))</f>
        <v>#N/A</v>
      </c>
      <c r="AD1" s="518" t="e">
        <f>IF(Y5=1,CONCATENATE(VLOOKUP(Y3,AA16:AK30,4)),CONCATENATE(VLOOKUP(Y3,AA2:AK13,4)))</f>
        <v>#N/A</v>
      </c>
      <c r="AE1" s="518" t="e">
        <f>IF(Y5=1,CONCATENATE(VLOOKUP(Y3,AA16:AK30,5)),CONCATENATE(VLOOKUP(Y3,AA2:AK13,5)))</f>
        <v>#N/A</v>
      </c>
      <c r="AF1" s="518" t="e">
        <f>IF(Y5=1,CONCATENATE(VLOOKUP(Y3,AA16:AK30,6)),CONCATENATE(VLOOKUP(Y3,AA2:AK13,6)))</f>
        <v>#N/A</v>
      </c>
      <c r="AG1" s="518" t="e">
        <f>IF(Y5=1,CONCATENATE(VLOOKUP(Y3,AA16:AK30,7)),CONCATENATE(VLOOKUP(Y3,AA2:AK13,7)))</f>
        <v>#N/A</v>
      </c>
      <c r="AH1" s="518" t="e">
        <f>IF(Y5=1,CONCATENATE(VLOOKUP(Y3,AA16:AK30,8)),CONCATENATE(VLOOKUP(Y3,AA2:AK13,8)))</f>
        <v>#N/A</v>
      </c>
      <c r="AI1" s="518" t="e">
        <f>IF(Y5=1,CONCATENATE(VLOOKUP(Y3,AA16:AK30,9)),CONCATENATE(VLOOKUP(Y3,AA2:AK13,9)))</f>
        <v>#N/A</v>
      </c>
      <c r="AJ1" s="518" t="e">
        <f>IF(Y5=1,CONCATENATE(VLOOKUP(Y3,AA16:AK30,10)),CONCATENATE(VLOOKUP(Y3,AA2:AK13,10)))</f>
        <v>#N/A</v>
      </c>
      <c r="AK1" s="518" t="e">
        <f>IF(Y5=1,CONCATENATE(VLOOKUP(Y3,AA16:AK30,11)),CONCATENATE(VLOOKUP(Y3,AA2:AK13,11)))</f>
        <v>#N/A</v>
      </c>
    </row>
    <row r="2" spans="1:37" x14ac:dyDescent="0.25">
      <c r="A2" s="519" t="s">
        <v>30</v>
      </c>
      <c r="B2" s="520"/>
      <c r="C2" s="520"/>
      <c r="D2" s="520"/>
      <c r="E2" s="642">
        <f>[1]Altalanos!$B$8</f>
        <v>0</v>
      </c>
      <c r="F2" s="520"/>
      <c r="G2" s="521"/>
      <c r="H2" s="522"/>
      <c r="I2" s="522"/>
      <c r="J2" s="523"/>
      <c r="K2" s="516"/>
      <c r="L2" s="516"/>
      <c r="M2" s="516"/>
      <c r="N2" s="431"/>
      <c r="O2" s="430"/>
      <c r="P2" s="431"/>
      <c r="Q2" s="430"/>
      <c r="R2" s="431"/>
      <c r="Y2" s="524"/>
      <c r="Z2" s="525"/>
      <c r="AA2" s="525" t="s">
        <v>105</v>
      </c>
      <c r="AB2" s="526">
        <v>150</v>
      </c>
      <c r="AC2" s="526">
        <v>120</v>
      </c>
      <c r="AD2" s="526">
        <v>100</v>
      </c>
      <c r="AE2" s="526">
        <v>80</v>
      </c>
      <c r="AF2" s="526">
        <v>70</v>
      </c>
      <c r="AG2" s="526">
        <v>60</v>
      </c>
      <c r="AH2" s="526">
        <v>55</v>
      </c>
      <c r="AI2" s="526">
        <v>50</v>
      </c>
      <c r="AJ2" s="526">
        <v>45</v>
      </c>
      <c r="AK2" s="526">
        <v>40</v>
      </c>
    </row>
    <row r="3" spans="1:37" x14ac:dyDescent="0.25">
      <c r="A3" s="461" t="s">
        <v>22</v>
      </c>
      <c r="B3" s="461"/>
      <c r="C3" s="461"/>
      <c r="D3" s="461"/>
      <c r="E3" s="461" t="s">
        <v>15</v>
      </c>
      <c r="F3" s="461"/>
      <c r="G3" s="461"/>
      <c r="H3" s="461" t="s">
        <v>34</v>
      </c>
      <c r="I3" s="461"/>
      <c r="J3" s="527"/>
      <c r="K3" s="461"/>
      <c r="L3" s="528" t="s">
        <v>35</v>
      </c>
      <c r="M3" s="461"/>
      <c r="N3" s="529"/>
      <c r="O3" s="530"/>
      <c r="P3" s="529"/>
      <c r="Q3" s="531" t="s">
        <v>106</v>
      </c>
      <c r="R3" s="526" t="s">
        <v>107</v>
      </c>
      <c r="S3" s="526" t="s">
        <v>149</v>
      </c>
      <c r="Y3" s="525">
        <f>IF(H4="OB","A",IF(H4="IX","W",H4))</f>
        <v>0</v>
      </c>
      <c r="Z3" s="525"/>
      <c r="AA3" s="525" t="s">
        <v>108</v>
      </c>
      <c r="AB3" s="526">
        <v>120</v>
      </c>
      <c r="AC3" s="526">
        <v>90</v>
      </c>
      <c r="AD3" s="526">
        <v>65</v>
      </c>
      <c r="AE3" s="526">
        <v>55</v>
      </c>
      <c r="AF3" s="526">
        <v>50</v>
      </c>
      <c r="AG3" s="526">
        <v>45</v>
      </c>
      <c r="AH3" s="526">
        <v>40</v>
      </c>
      <c r="AI3" s="526">
        <v>35</v>
      </c>
      <c r="AJ3" s="526">
        <v>25</v>
      </c>
      <c r="AK3" s="526">
        <v>20</v>
      </c>
    </row>
    <row r="4" spans="1:37" ht="13.8" thickBot="1" x14ac:dyDescent="0.3">
      <c r="A4" s="667">
        <f>[1]Altalanos!$A$10</f>
        <v>0</v>
      </c>
      <c r="B4" s="667"/>
      <c r="C4" s="667"/>
      <c r="D4" s="532"/>
      <c r="E4" s="533">
        <f>[1]Altalanos!$C$10</f>
        <v>0</v>
      </c>
      <c r="F4" s="533"/>
      <c r="G4" s="533"/>
      <c r="H4" s="534"/>
      <c r="I4" s="533"/>
      <c r="J4" s="535"/>
      <c r="K4" s="534"/>
      <c r="L4" s="537">
        <f>[1]Altalanos!$E$10</f>
        <v>0</v>
      </c>
      <c r="M4" s="534"/>
      <c r="N4" s="538"/>
      <c r="O4" s="539"/>
      <c r="P4" s="538"/>
      <c r="Q4" s="540" t="s">
        <v>109</v>
      </c>
      <c r="R4" s="541" t="s">
        <v>110</v>
      </c>
      <c r="S4" s="541" t="s">
        <v>150</v>
      </c>
      <c r="Y4" s="525"/>
      <c r="Z4" s="525"/>
      <c r="AA4" s="525" t="s">
        <v>111</v>
      </c>
      <c r="AB4" s="526">
        <v>90</v>
      </c>
      <c r="AC4" s="526">
        <v>60</v>
      </c>
      <c r="AD4" s="526">
        <v>45</v>
      </c>
      <c r="AE4" s="526">
        <v>34</v>
      </c>
      <c r="AF4" s="526">
        <v>27</v>
      </c>
      <c r="AG4" s="526">
        <v>22</v>
      </c>
      <c r="AH4" s="526">
        <v>18</v>
      </c>
      <c r="AI4" s="526">
        <v>15</v>
      </c>
      <c r="AJ4" s="526">
        <v>12</v>
      </c>
      <c r="AK4" s="526">
        <v>9</v>
      </c>
    </row>
    <row r="5" spans="1:37" x14ac:dyDescent="0.25">
      <c r="A5" s="542"/>
      <c r="B5" s="542" t="s">
        <v>112</v>
      </c>
      <c r="C5" s="543" t="s">
        <v>113</v>
      </c>
      <c r="D5" s="542" t="s">
        <v>114</v>
      </c>
      <c r="E5" s="542" t="s">
        <v>115</v>
      </c>
      <c r="F5" s="542"/>
      <c r="G5" s="542" t="s">
        <v>26</v>
      </c>
      <c r="H5" s="542"/>
      <c r="I5" s="542" t="s">
        <v>37</v>
      </c>
      <c r="J5" s="542"/>
      <c r="K5" s="544" t="s">
        <v>116</v>
      </c>
      <c r="L5" s="544" t="s">
        <v>117</v>
      </c>
      <c r="M5" s="544" t="s">
        <v>118</v>
      </c>
      <c r="Q5" s="545" t="s">
        <v>119</v>
      </c>
      <c r="R5" s="546" t="s">
        <v>120</v>
      </c>
      <c r="S5" s="546" t="s">
        <v>151</v>
      </c>
      <c r="Y5" s="525">
        <f>IF(OR([1]Altalanos!$A$8="F1",[1]Altalanos!$A$8="F2",[1]Altalanos!$A$8="N1",[1]Altalanos!$A$8="N2"),1,2)</f>
        <v>2</v>
      </c>
      <c r="Z5" s="525"/>
      <c r="AA5" s="525" t="s">
        <v>121</v>
      </c>
      <c r="AB5" s="526">
        <v>60</v>
      </c>
      <c r="AC5" s="526">
        <v>40</v>
      </c>
      <c r="AD5" s="526">
        <v>30</v>
      </c>
      <c r="AE5" s="526">
        <v>20</v>
      </c>
      <c r="AF5" s="526">
        <v>18</v>
      </c>
      <c r="AG5" s="526">
        <v>15</v>
      </c>
      <c r="AH5" s="526">
        <v>12</v>
      </c>
      <c r="AI5" s="526">
        <v>10</v>
      </c>
      <c r="AJ5" s="526">
        <v>8</v>
      </c>
      <c r="AK5" s="526">
        <v>6</v>
      </c>
    </row>
    <row r="6" spans="1:37" x14ac:dyDescent="0.25">
      <c r="A6" s="547"/>
      <c r="B6" s="547"/>
      <c r="C6" s="548"/>
      <c r="D6" s="547"/>
      <c r="E6" s="547"/>
      <c r="F6" s="547"/>
      <c r="G6" s="547"/>
      <c r="H6" s="547"/>
      <c r="I6" s="547"/>
      <c r="J6" s="547"/>
      <c r="K6" s="547"/>
      <c r="L6" s="547"/>
      <c r="M6" s="547"/>
      <c r="Y6" s="525"/>
      <c r="Z6" s="525"/>
      <c r="AA6" s="525" t="s">
        <v>122</v>
      </c>
      <c r="AB6" s="526">
        <v>40</v>
      </c>
      <c r="AC6" s="526">
        <v>25</v>
      </c>
      <c r="AD6" s="526">
        <v>18</v>
      </c>
      <c r="AE6" s="526">
        <v>13</v>
      </c>
      <c r="AF6" s="526">
        <v>10</v>
      </c>
      <c r="AG6" s="526">
        <v>8</v>
      </c>
      <c r="AH6" s="526">
        <v>6</v>
      </c>
      <c r="AI6" s="526">
        <v>5</v>
      </c>
      <c r="AJ6" s="526">
        <v>4</v>
      </c>
      <c r="AK6" s="526">
        <v>3</v>
      </c>
    </row>
    <row r="7" spans="1:37" x14ac:dyDescent="0.25">
      <c r="A7" s="618" t="s">
        <v>105</v>
      </c>
      <c r="B7" s="619"/>
      <c r="C7" s="620" t="str">
        <f>IF($B7="","",VLOOKUP($B7,#REF!,5))</f>
        <v/>
      </c>
      <c r="D7" s="620" t="str">
        <f>IF($B7="","",VLOOKUP($B7,#REF!,15))</f>
        <v/>
      </c>
      <c r="E7" s="621" t="s">
        <v>421</v>
      </c>
      <c r="F7" s="622"/>
      <c r="G7" s="621" t="s">
        <v>346</v>
      </c>
      <c r="H7" s="622"/>
      <c r="I7" s="147" t="s">
        <v>84</v>
      </c>
      <c r="J7" s="547"/>
      <c r="K7" s="553"/>
      <c r="L7" s="554" t="str">
        <f>IF(K7="","",CONCATENATE(VLOOKUP($Y$3,$AB$1:$AK$1,K7)," pont"))</f>
        <v/>
      </c>
      <c r="M7" s="555"/>
      <c r="Q7" s="531" t="s">
        <v>106</v>
      </c>
      <c r="R7" s="623" t="s">
        <v>172</v>
      </c>
      <c r="S7" s="623" t="s">
        <v>173</v>
      </c>
      <c r="Y7" s="525"/>
      <c r="Z7" s="525"/>
      <c r="AA7" s="525" t="s">
        <v>123</v>
      </c>
      <c r="AB7" s="526">
        <v>25</v>
      </c>
      <c r="AC7" s="526">
        <v>15</v>
      </c>
      <c r="AD7" s="526">
        <v>13</v>
      </c>
      <c r="AE7" s="526">
        <v>8</v>
      </c>
      <c r="AF7" s="526">
        <v>6</v>
      </c>
      <c r="AG7" s="526">
        <v>4</v>
      </c>
      <c r="AH7" s="526">
        <v>3</v>
      </c>
      <c r="AI7" s="526">
        <v>2</v>
      </c>
      <c r="AJ7" s="526">
        <v>1</v>
      </c>
      <c r="AK7" s="526">
        <v>0</v>
      </c>
    </row>
    <row r="8" spans="1:37" x14ac:dyDescent="0.25">
      <c r="A8" s="549"/>
      <c r="B8" s="624"/>
      <c r="C8" s="625"/>
      <c r="D8" s="625"/>
      <c r="E8" s="625"/>
      <c r="F8" s="625"/>
      <c r="G8" s="625"/>
      <c r="H8" s="625"/>
      <c r="I8" s="625"/>
      <c r="J8" s="547"/>
      <c r="K8" s="549"/>
      <c r="L8" s="549"/>
      <c r="M8" s="558"/>
      <c r="Q8" s="540" t="s">
        <v>109</v>
      </c>
      <c r="R8" s="626" t="s">
        <v>169</v>
      </c>
      <c r="S8" s="626" t="s">
        <v>174</v>
      </c>
      <c r="Y8" s="525"/>
      <c r="Z8" s="525"/>
      <c r="AA8" s="525" t="s">
        <v>124</v>
      </c>
      <c r="AB8" s="526">
        <v>15</v>
      </c>
      <c r="AC8" s="526">
        <v>10</v>
      </c>
      <c r="AD8" s="526">
        <v>7</v>
      </c>
      <c r="AE8" s="526">
        <v>5</v>
      </c>
      <c r="AF8" s="526">
        <v>4</v>
      </c>
      <c r="AG8" s="526">
        <v>3</v>
      </c>
      <c r="AH8" s="526">
        <v>2</v>
      </c>
      <c r="AI8" s="526">
        <v>1</v>
      </c>
      <c r="AJ8" s="526">
        <v>0</v>
      </c>
      <c r="AK8" s="526">
        <v>0</v>
      </c>
    </row>
    <row r="9" spans="1:37" x14ac:dyDescent="0.25">
      <c r="A9" s="549" t="s">
        <v>125</v>
      </c>
      <c r="B9" s="627"/>
      <c r="C9" s="620" t="str">
        <f>IF($B9="","",VLOOKUP($B9,#REF!,5))</f>
        <v/>
      </c>
      <c r="D9" s="620" t="str">
        <f>IF($B9="","",VLOOKUP($B9,#REF!,15))</f>
        <v/>
      </c>
      <c r="E9" s="628" t="s">
        <v>422</v>
      </c>
      <c r="F9" s="629"/>
      <c r="G9" s="628" t="s">
        <v>362</v>
      </c>
      <c r="H9" s="629"/>
      <c r="I9" s="147" t="s">
        <v>363</v>
      </c>
      <c r="J9" s="547"/>
      <c r="K9" s="553"/>
      <c r="L9" s="554" t="str">
        <f>IF(K9="","",CONCATENATE(VLOOKUP($Y$3,$AB$1:$AK$1,K9)," pont"))</f>
        <v/>
      </c>
      <c r="M9" s="555"/>
      <c r="Q9" s="545" t="s">
        <v>119</v>
      </c>
      <c r="R9" s="630" t="s">
        <v>161</v>
      </c>
      <c r="S9" s="630" t="s">
        <v>175</v>
      </c>
      <c r="Y9" s="525"/>
      <c r="Z9" s="525"/>
      <c r="AA9" s="525" t="s">
        <v>126</v>
      </c>
      <c r="AB9" s="526">
        <v>10</v>
      </c>
      <c r="AC9" s="526">
        <v>6</v>
      </c>
      <c r="AD9" s="526">
        <v>4</v>
      </c>
      <c r="AE9" s="526">
        <v>2</v>
      </c>
      <c r="AF9" s="526">
        <v>1</v>
      </c>
      <c r="AG9" s="526">
        <v>0</v>
      </c>
      <c r="AH9" s="526">
        <v>0</v>
      </c>
      <c r="AI9" s="526">
        <v>0</v>
      </c>
      <c r="AJ9" s="526">
        <v>0</v>
      </c>
      <c r="AK9" s="526">
        <v>0</v>
      </c>
    </row>
    <row r="10" spans="1:37" x14ac:dyDescent="0.25">
      <c r="A10" s="549"/>
      <c r="B10" s="624"/>
      <c r="C10" s="625"/>
      <c r="D10" s="625"/>
      <c r="E10" s="625"/>
      <c r="F10" s="625"/>
      <c r="G10" s="625"/>
      <c r="H10" s="625"/>
      <c r="I10" s="625"/>
      <c r="J10" s="547"/>
      <c r="K10" s="549"/>
      <c r="L10" s="549"/>
      <c r="M10" s="558"/>
      <c r="Y10" s="525"/>
      <c r="Z10" s="525"/>
      <c r="AA10" s="525" t="s">
        <v>127</v>
      </c>
      <c r="AB10" s="526">
        <v>6</v>
      </c>
      <c r="AC10" s="526">
        <v>3</v>
      </c>
      <c r="AD10" s="526">
        <v>2</v>
      </c>
      <c r="AE10" s="526">
        <v>1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</row>
    <row r="11" spans="1:37" x14ac:dyDescent="0.25">
      <c r="A11" s="549" t="s">
        <v>128</v>
      </c>
      <c r="B11" s="627"/>
      <c r="C11" s="620" t="str">
        <f>IF($B11="","",VLOOKUP($B11,#REF!,5))</f>
        <v/>
      </c>
      <c r="D11" s="620" t="str">
        <f>IF($B11="","",VLOOKUP($B11,#REF!,15))</f>
        <v/>
      </c>
      <c r="E11" s="628" t="s">
        <v>423</v>
      </c>
      <c r="F11" s="629"/>
      <c r="G11" s="628" t="s">
        <v>424</v>
      </c>
      <c r="H11" s="629"/>
      <c r="I11" s="147" t="s">
        <v>335</v>
      </c>
      <c r="J11" s="547"/>
      <c r="K11" s="553"/>
      <c r="L11" s="554" t="str">
        <f>IF(K11="","",CONCATENATE(VLOOKUP($Y$3,$AB$1:$AK$1,K11)," pont"))</f>
        <v/>
      </c>
      <c r="M11" s="555"/>
      <c r="Y11" s="525"/>
      <c r="Z11" s="525"/>
      <c r="AA11" s="525" t="s">
        <v>129</v>
      </c>
      <c r="AB11" s="526">
        <v>3</v>
      </c>
      <c r="AC11" s="526">
        <v>2</v>
      </c>
      <c r="AD11" s="526">
        <v>1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</row>
    <row r="12" spans="1:37" x14ac:dyDescent="0.25">
      <c r="A12" s="547"/>
      <c r="B12" s="618"/>
      <c r="C12" s="548"/>
      <c r="D12" s="547"/>
      <c r="E12" s="547"/>
      <c r="F12" s="547"/>
      <c r="G12" s="547"/>
      <c r="H12" s="547"/>
      <c r="I12" s="547"/>
      <c r="J12" s="547"/>
      <c r="K12" s="548"/>
      <c r="L12" s="548"/>
      <c r="M12" s="558"/>
      <c r="Y12" s="525"/>
      <c r="Z12" s="525"/>
      <c r="AA12" s="525" t="s">
        <v>130</v>
      </c>
      <c r="AB12" s="559">
        <v>0</v>
      </c>
      <c r="AC12" s="559">
        <v>0</v>
      </c>
      <c r="AD12" s="559">
        <v>0</v>
      </c>
      <c r="AE12" s="559">
        <v>0</v>
      </c>
      <c r="AF12" s="559">
        <v>0</v>
      </c>
      <c r="AG12" s="559">
        <v>0</v>
      </c>
      <c r="AH12" s="559">
        <v>0</v>
      </c>
      <c r="AI12" s="559">
        <v>0</v>
      </c>
      <c r="AJ12" s="559">
        <v>0</v>
      </c>
      <c r="AK12" s="559">
        <v>0</v>
      </c>
    </row>
    <row r="13" spans="1:37" x14ac:dyDescent="0.25">
      <c r="A13" s="631" t="s">
        <v>152</v>
      </c>
      <c r="B13" s="632"/>
      <c r="C13" s="620" t="str">
        <f>IF($B13="","",VLOOKUP($B13,#REF!,5))</f>
        <v/>
      </c>
      <c r="D13" s="620" t="str">
        <f>IF($B13="","",VLOOKUP($B13,#REF!,15))</f>
        <v/>
      </c>
      <c r="E13" s="628" t="s">
        <v>425</v>
      </c>
      <c r="F13" s="629"/>
      <c r="G13" s="628" t="s">
        <v>370</v>
      </c>
      <c r="H13" s="629"/>
      <c r="I13" s="445" t="s">
        <v>371</v>
      </c>
      <c r="J13" s="547"/>
      <c r="K13" s="553"/>
      <c r="L13" s="554" t="str">
        <f>IF(K13="","",CONCATENATE(VLOOKUP($Y$3,$AB$1:$AK$1,K13)," pont"))</f>
        <v/>
      </c>
      <c r="M13" s="555"/>
      <c r="Y13" s="525"/>
      <c r="Z13" s="525"/>
      <c r="AA13" s="525" t="s">
        <v>131</v>
      </c>
      <c r="AB13" s="559">
        <v>0</v>
      </c>
      <c r="AC13" s="559">
        <v>0</v>
      </c>
      <c r="AD13" s="559">
        <v>0</v>
      </c>
      <c r="AE13" s="559">
        <v>0</v>
      </c>
      <c r="AF13" s="559">
        <v>0</v>
      </c>
      <c r="AG13" s="559">
        <v>0</v>
      </c>
      <c r="AH13" s="559">
        <v>0</v>
      </c>
      <c r="AI13" s="559">
        <v>0</v>
      </c>
      <c r="AJ13" s="559">
        <v>0</v>
      </c>
      <c r="AK13" s="559">
        <v>0</v>
      </c>
    </row>
    <row r="14" spans="1:37" x14ac:dyDescent="0.25">
      <c r="A14" s="549"/>
      <c r="B14" s="624"/>
      <c r="C14" s="625"/>
      <c r="D14" s="625"/>
      <c r="E14" s="625"/>
      <c r="F14" s="625"/>
      <c r="G14" s="625"/>
      <c r="H14" s="625"/>
      <c r="I14" s="625"/>
      <c r="J14" s="547"/>
      <c r="K14" s="549"/>
      <c r="L14" s="549"/>
      <c r="M14" s="558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</row>
    <row r="15" spans="1:37" x14ac:dyDescent="0.25">
      <c r="A15" s="618" t="s">
        <v>160</v>
      </c>
      <c r="B15" s="633"/>
      <c r="C15" s="620" t="str">
        <f>IF($B15="","",VLOOKUP($B15,#REF!,5))</f>
        <v/>
      </c>
      <c r="D15" s="634" t="str">
        <f>IF($B15="","",VLOOKUP($B15,#REF!,15))</f>
        <v/>
      </c>
      <c r="E15" s="621" t="s">
        <v>426</v>
      </c>
      <c r="F15" s="622"/>
      <c r="G15" s="621" t="s">
        <v>269</v>
      </c>
      <c r="H15" s="622"/>
      <c r="I15" s="445" t="s">
        <v>373</v>
      </c>
      <c r="J15" s="547"/>
      <c r="K15" s="553"/>
      <c r="L15" s="554" t="str">
        <f>IF(K15="","",CONCATENATE(VLOOKUP($Y$3,$AB$1:$AK$1,K15)," pont"))</f>
        <v/>
      </c>
      <c r="M15" s="555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</row>
    <row r="16" spans="1:37" x14ac:dyDescent="0.25">
      <c r="A16" s="549"/>
      <c r="B16" s="624"/>
      <c r="C16" s="625"/>
      <c r="D16" s="625"/>
      <c r="E16" s="625"/>
      <c r="F16" s="625"/>
      <c r="G16" s="625"/>
      <c r="H16" s="625"/>
      <c r="I16" s="625"/>
      <c r="J16" s="547"/>
      <c r="K16" s="549"/>
      <c r="L16" s="549"/>
      <c r="M16" s="558"/>
      <c r="Y16" s="525"/>
      <c r="Z16" s="525"/>
      <c r="AA16" s="525" t="s">
        <v>105</v>
      </c>
      <c r="AB16" s="525">
        <v>300</v>
      </c>
      <c r="AC16" s="525">
        <v>250</v>
      </c>
      <c r="AD16" s="525">
        <v>220</v>
      </c>
      <c r="AE16" s="525">
        <v>180</v>
      </c>
      <c r="AF16" s="525">
        <v>160</v>
      </c>
      <c r="AG16" s="525">
        <v>150</v>
      </c>
      <c r="AH16" s="525">
        <v>140</v>
      </c>
      <c r="AI16" s="525">
        <v>130</v>
      </c>
      <c r="AJ16" s="525">
        <v>120</v>
      </c>
      <c r="AK16" s="525">
        <v>110</v>
      </c>
    </row>
    <row r="17" spans="1:37" x14ac:dyDescent="0.25">
      <c r="A17" s="549" t="s">
        <v>163</v>
      </c>
      <c r="B17" s="627"/>
      <c r="C17" s="620" t="str">
        <f>IF($B17="","",VLOOKUP($B17,#REF!,5))</f>
        <v/>
      </c>
      <c r="D17" s="620" t="str">
        <f>IF($B17="","",VLOOKUP($B17,#REF!,15))</f>
        <v/>
      </c>
      <c r="E17" s="628" t="s">
        <v>427</v>
      </c>
      <c r="F17" s="629"/>
      <c r="G17" s="628" t="s">
        <v>348</v>
      </c>
      <c r="H17" s="629"/>
      <c r="I17" s="147" t="s">
        <v>349</v>
      </c>
      <c r="J17" s="547"/>
      <c r="K17" s="553"/>
      <c r="L17" s="554" t="str">
        <f>IF(K17="","",CONCATENATE(VLOOKUP($Y$3,$AB$1:$AK$1,K17)," pont"))</f>
        <v/>
      </c>
      <c r="M17" s="555"/>
      <c r="Y17" s="525"/>
      <c r="Z17" s="525"/>
      <c r="AA17" s="525" t="s">
        <v>108</v>
      </c>
      <c r="AB17" s="525">
        <v>250</v>
      </c>
      <c r="AC17" s="525">
        <v>200</v>
      </c>
      <c r="AD17" s="525">
        <v>160</v>
      </c>
      <c r="AE17" s="525">
        <v>140</v>
      </c>
      <c r="AF17" s="525">
        <v>120</v>
      </c>
      <c r="AG17" s="525">
        <v>110</v>
      </c>
      <c r="AH17" s="525">
        <v>100</v>
      </c>
      <c r="AI17" s="525">
        <v>90</v>
      </c>
      <c r="AJ17" s="525">
        <v>80</v>
      </c>
      <c r="AK17" s="525">
        <v>70</v>
      </c>
    </row>
    <row r="18" spans="1:37" x14ac:dyDescent="0.25">
      <c r="A18" s="549"/>
      <c r="B18" s="624"/>
      <c r="C18" s="625"/>
      <c r="D18" s="625"/>
      <c r="E18" s="625"/>
      <c r="F18" s="625"/>
      <c r="G18" s="625"/>
      <c r="H18" s="625"/>
      <c r="I18" s="625"/>
      <c r="J18" s="547"/>
      <c r="K18" s="549"/>
      <c r="L18" s="549"/>
      <c r="M18" s="558"/>
      <c r="Y18" s="525"/>
      <c r="Z18" s="525"/>
      <c r="AA18" s="525" t="s">
        <v>111</v>
      </c>
      <c r="AB18" s="525">
        <v>200</v>
      </c>
      <c r="AC18" s="525">
        <v>150</v>
      </c>
      <c r="AD18" s="525">
        <v>130</v>
      </c>
      <c r="AE18" s="525">
        <v>110</v>
      </c>
      <c r="AF18" s="525">
        <v>95</v>
      </c>
      <c r="AG18" s="525">
        <v>80</v>
      </c>
      <c r="AH18" s="525">
        <v>70</v>
      </c>
      <c r="AI18" s="525">
        <v>60</v>
      </c>
      <c r="AJ18" s="525">
        <v>55</v>
      </c>
      <c r="AK18" s="525">
        <v>50</v>
      </c>
    </row>
    <row r="19" spans="1:37" x14ac:dyDescent="0.25">
      <c r="A19" s="631" t="s">
        <v>171</v>
      </c>
      <c r="B19" s="627"/>
      <c r="C19" s="620" t="str">
        <f>IF($B19="","",VLOOKUP($B19,#REF!,5))</f>
        <v/>
      </c>
      <c r="D19" s="620" t="str">
        <f>IF($B19="","",VLOOKUP($B19,#REF!,15))</f>
        <v/>
      </c>
      <c r="E19" s="628" t="s">
        <v>428</v>
      </c>
      <c r="F19" s="629"/>
      <c r="G19" s="628" t="s">
        <v>343</v>
      </c>
      <c r="H19" s="629"/>
      <c r="I19" s="147" t="s">
        <v>92</v>
      </c>
      <c r="J19" s="547"/>
      <c r="K19" s="553"/>
      <c r="L19" s="554" t="str">
        <f>IF(K19="","",CONCATENATE(VLOOKUP($Y$3,$AB$1:$AK$1,K19)," pont"))</f>
        <v/>
      </c>
      <c r="M19" s="555"/>
      <c r="Y19" s="525"/>
      <c r="Z19" s="525"/>
      <c r="AA19" s="525" t="s">
        <v>121</v>
      </c>
      <c r="AB19" s="525">
        <v>150</v>
      </c>
      <c r="AC19" s="525">
        <v>120</v>
      </c>
      <c r="AD19" s="525">
        <v>100</v>
      </c>
      <c r="AE19" s="525">
        <v>80</v>
      </c>
      <c r="AF19" s="525">
        <v>70</v>
      </c>
      <c r="AG19" s="525">
        <v>60</v>
      </c>
      <c r="AH19" s="525">
        <v>55</v>
      </c>
      <c r="AI19" s="525">
        <v>50</v>
      </c>
      <c r="AJ19" s="525">
        <v>45</v>
      </c>
      <c r="AK19" s="525">
        <v>40</v>
      </c>
    </row>
    <row r="20" spans="1:37" x14ac:dyDescent="0.25">
      <c r="A20" s="549"/>
      <c r="B20" s="624"/>
      <c r="C20" s="625"/>
      <c r="D20" s="625"/>
      <c r="E20" s="625"/>
      <c r="F20" s="625"/>
      <c r="G20" s="625"/>
      <c r="H20" s="625"/>
      <c r="I20" s="625"/>
      <c r="J20" s="547"/>
      <c r="K20" s="549"/>
      <c r="L20" s="549"/>
      <c r="M20" s="558"/>
      <c r="Y20" s="525"/>
      <c r="Z20" s="525"/>
      <c r="AA20" s="525" t="s">
        <v>111</v>
      </c>
      <c r="AB20" s="525">
        <v>200</v>
      </c>
      <c r="AC20" s="525">
        <v>150</v>
      </c>
      <c r="AD20" s="525">
        <v>130</v>
      </c>
      <c r="AE20" s="525">
        <v>110</v>
      </c>
      <c r="AF20" s="525">
        <v>95</v>
      </c>
      <c r="AG20" s="525">
        <v>80</v>
      </c>
      <c r="AH20" s="525">
        <v>70</v>
      </c>
      <c r="AI20" s="525">
        <v>60</v>
      </c>
      <c r="AJ20" s="525">
        <v>55</v>
      </c>
      <c r="AK20" s="525">
        <v>50</v>
      </c>
    </row>
    <row r="21" spans="1:37" x14ac:dyDescent="0.25">
      <c r="A21" s="631" t="s">
        <v>176</v>
      </c>
      <c r="B21" s="627"/>
      <c r="C21" s="620" t="str">
        <f>IF($B21="","",VLOOKUP($B21,#REF!,5))</f>
        <v/>
      </c>
      <c r="D21" s="620" t="str">
        <f>IF($B21="","",VLOOKUP($B21,#REF!,15))</f>
        <v/>
      </c>
      <c r="E21" s="628" t="s">
        <v>429</v>
      </c>
      <c r="F21" s="629"/>
      <c r="G21" s="628" t="s">
        <v>341</v>
      </c>
      <c r="H21" s="629"/>
      <c r="I21" s="628" t="s">
        <v>388</v>
      </c>
      <c r="J21" s="547"/>
      <c r="K21" s="553"/>
      <c r="L21" s="554" t="str">
        <f>IF(K21="","",CONCATENATE(VLOOKUP($Y$3,$AB$1:$AK$1,K21)," pont"))</f>
        <v/>
      </c>
      <c r="M21" s="555"/>
      <c r="Y21" s="525"/>
      <c r="Z21" s="525"/>
      <c r="AA21" s="525" t="s">
        <v>121</v>
      </c>
      <c r="AB21" s="525">
        <v>150</v>
      </c>
      <c r="AC21" s="525">
        <v>120</v>
      </c>
      <c r="AD21" s="525">
        <v>100</v>
      </c>
      <c r="AE21" s="525">
        <v>80</v>
      </c>
      <c r="AF21" s="525">
        <v>70</v>
      </c>
      <c r="AG21" s="525">
        <v>60</v>
      </c>
      <c r="AH21" s="525">
        <v>55</v>
      </c>
      <c r="AI21" s="525">
        <v>50</v>
      </c>
      <c r="AJ21" s="525">
        <v>45</v>
      </c>
      <c r="AK21" s="525">
        <v>40</v>
      </c>
    </row>
    <row r="22" spans="1:37" x14ac:dyDescent="0.25">
      <c r="A22" s="547"/>
      <c r="B22" s="547"/>
      <c r="C22" s="547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Y22" s="525"/>
      <c r="Z22" s="525"/>
      <c r="AA22" s="525" t="s">
        <v>122</v>
      </c>
      <c r="AB22" s="525">
        <v>120</v>
      </c>
      <c r="AC22" s="525">
        <v>90</v>
      </c>
      <c r="AD22" s="525">
        <v>65</v>
      </c>
      <c r="AE22" s="525">
        <v>55</v>
      </c>
      <c r="AF22" s="525">
        <v>50</v>
      </c>
      <c r="AG22" s="525">
        <v>45</v>
      </c>
      <c r="AH22" s="525">
        <v>40</v>
      </c>
      <c r="AI22" s="525">
        <v>35</v>
      </c>
      <c r="AJ22" s="525">
        <v>25</v>
      </c>
      <c r="AK22" s="525">
        <v>20</v>
      </c>
    </row>
    <row r="23" spans="1:37" x14ac:dyDescent="0.25">
      <c r="A23" s="547"/>
      <c r="B23" s="547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Y23" s="525"/>
      <c r="Z23" s="525"/>
      <c r="AA23" s="525" t="s">
        <v>123</v>
      </c>
      <c r="AB23" s="525">
        <v>90</v>
      </c>
      <c r="AC23" s="525">
        <v>60</v>
      </c>
      <c r="AD23" s="525">
        <v>45</v>
      </c>
      <c r="AE23" s="525">
        <v>34</v>
      </c>
      <c r="AF23" s="525">
        <v>27</v>
      </c>
      <c r="AG23" s="525">
        <v>22</v>
      </c>
      <c r="AH23" s="525">
        <v>18</v>
      </c>
      <c r="AI23" s="525">
        <v>15</v>
      </c>
      <c r="AJ23" s="525">
        <v>12</v>
      </c>
      <c r="AK23" s="525">
        <v>9</v>
      </c>
    </row>
    <row r="24" spans="1:37" ht="18.75" customHeight="1" x14ac:dyDescent="0.25">
      <c r="A24" s="547"/>
      <c r="B24" s="665"/>
      <c r="C24" s="665"/>
      <c r="D24" s="661" t="str">
        <f>E7</f>
        <v>BARICZA</v>
      </c>
      <c r="E24" s="661"/>
      <c r="F24" s="661" t="str">
        <f>E9</f>
        <v>BAKA</v>
      </c>
      <c r="G24" s="661"/>
      <c r="H24" s="661" t="str">
        <f>E11</f>
        <v>ROSICZKY</v>
      </c>
      <c r="I24" s="661"/>
      <c r="J24" s="661" t="str">
        <f>E13</f>
        <v>TÍMÁR</v>
      </c>
      <c r="K24" s="661"/>
      <c r="L24" s="547"/>
      <c r="M24" s="635" t="s">
        <v>116</v>
      </c>
      <c r="Y24" s="525"/>
      <c r="Z24" s="525"/>
      <c r="AA24" s="525" t="s">
        <v>124</v>
      </c>
      <c r="AB24" s="525">
        <v>60</v>
      </c>
      <c r="AC24" s="525">
        <v>40</v>
      </c>
      <c r="AD24" s="525">
        <v>30</v>
      </c>
      <c r="AE24" s="525">
        <v>20</v>
      </c>
      <c r="AF24" s="525">
        <v>18</v>
      </c>
      <c r="AG24" s="525">
        <v>15</v>
      </c>
      <c r="AH24" s="525">
        <v>12</v>
      </c>
      <c r="AI24" s="525">
        <v>10</v>
      </c>
      <c r="AJ24" s="525">
        <v>8</v>
      </c>
      <c r="AK24" s="525">
        <v>6</v>
      </c>
    </row>
    <row r="25" spans="1:37" ht="18.75" customHeight="1" x14ac:dyDescent="0.25">
      <c r="A25" s="560" t="s">
        <v>105</v>
      </c>
      <c r="B25" s="659" t="str">
        <f>E7</f>
        <v>BARICZA</v>
      </c>
      <c r="C25" s="659"/>
      <c r="D25" s="662"/>
      <c r="E25" s="662"/>
      <c r="F25" s="660"/>
      <c r="G25" s="660"/>
      <c r="H25" s="660"/>
      <c r="I25" s="660"/>
      <c r="J25" s="661"/>
      <c r="K25" s="661"/>
      <c r="L25" s="547"/>
      <c r="M25" s="636"/>
      <c r="Y25" s="525"/>
      <c r="Z25" s="525"/>
      <c r="AA25" s="525" t="s">
        <v>126</v>
      </c>
      <c r="AB25" s="525">
        <v>40</v>
      </c>
      <c r="AC25" s="525">
        <v>25</v>
      </c>
      <c r="AD25" s="525">
        <v>18</v>
      </c>
      <c r="AE25" s="525">
        <v>13</v>
      </c>
      <c r="AF25" s="525">
        <v>8</v>
      </c>
      <c r="AG25" s="525">
        <v>7</v>
      </c>
      <c r="AH25" s="525">
        <v>6</v>
      </c>
      <c r="AI25" s="525">
        <v>5</v>
      </c>
      <c r="AJ25" s="525">
        <v>4</v>
      </c>
      <c r="AK25" s="525">
        <v>3</v>
      </c>
    </row>
    <row r="26" spans="1:37" ht="18.75" customHeight="1" x14ac:dyDescent="0.25">
      <c r="A26" s="560" t="s">
        <v>125</v>
      </c>
      <c r="B26" s="659" t="str">
        <f>E9</f>
        <v>BAKA</v>
      </c>
      <c r="C26" s="659"/>
      <c r="D26" s="660"/>
      <c r="E26" s="660"/>
      <c r="F26" s="662"/>
      <c r="G26" s="662"/>
      <c r="H26" s="660"/>
      <c r="I26" s="660"/>
      <c r="J26" s="660"/>
      <c r="K26" s="660"/>
      <c r="L26" s="547"/>
      <c r="M26" s="636"/>
      <c r="Y26" s="525"/>
      <c r="Z26" s="525"/>
      <c r="AA26" s="525" t="s">
        <v>127</v>
      </c>
      <c r="AB26" s="525">
        <v>25</v>
      </c>
      <c r="AC26" s="525">
        <v>15</v>
      </c>
      <c r="AD26" s="525">
        <v>13</v>
      </c>
      <c r="AE26" s="525">
        <v>7</v>
      </c>
      <c r="AF26" s="525">
        <v>6</v>
      </c>
      <c r="AG26" s="525">
        <v>5</v>
      </c>
      <c r="AH26" s="525">
        <v>4</v>
      </c>
      <c r="AI26" s="525">
        <v>3</v>
      </c>
      <c r="AJ26" s="525">
        <v>2</v>
      </c>
      <c r="AK26" s="525">
        <v>1</v>
      </c>
    </row>
    <row r="27" spans="1:37" ht="18.75" customHeight="1" x14ac:dyDescent="0.25">
      <c r="A27" s="560" t="s">
        <v>128</v>
      </c>
      <c r="B27" s="659" t="str">
        <f>E11</f>
        <v>ROSICZKY</v>
      </c>
      <c r="C27" s="659"/>
      <c r="D27" s="660"/>
      <c r="E27" s="660"/>
      <c r="F27" s="660"/>
      <c r="G27" s="660"/>
      <c r="H27" s="662"/>
      <c r="I27" s="662"/>
      <c r="J27" s="660"/>
      <c r="K27" s="660"/>
      <c r="L27" s="547"/>
      <c r="M27" s="636"/>
      <c r="Y27" s="525"/>
      <c r="Z27" s="525"/>
      <c r="AA27" s="525" t="s">
        <v>129</v>
      </c>
      <c r="AB27" s="525">
        <v>15</v>
      </c>
      <c r="AC27" s="525">
        <v>10</v>
      </c>
      <c r="AD27" s="525">
        <v>8</v>
      </c>
      <c r="AE27" s="525">
        <v>4</v>
      </c>
      <c r="AF27" s="525">
        <v>3</v>
      </c>
      <c r="AG27" s="525">
        <v>2</v>
      </c>
      <c r="AH27" s="525">
        <v>1</v>
      </c>
      <c r="AI27" s="525">
        <v>0</v>
      </c>
      <c r="AJ27" s="525">
        <v>0</v>
      </c>
      <c r="AK27" s="525">
        <v>0</v>
      </c>
    </row>
    <row r="28" spans="1:37" ht="18.75" customHeight="1" x14ac:dyDescent="0.25">
      <c r="A28" s="637" t="s">
        <v>152</v>
      </c>
      <c r="B28" s="659" t="str">
        <f>E13</f>
        <v>TÍMÁR</v>
      </c>
      <c r="C28" s="659"/>
      <c r="D28" s="660"/>
      <c r="E28" s="660"/>
      <c r="F28" s="660"/>
      <c r="G28" s="660"/>
      <c r="H28" s="661"/>
      <c r="I28" s="661"/>
      <c r="J28" s="662"/>
      <c r="K28" s="662"/>
      <c r="L28" s="547"/>
      <c r="M28" s="636"/>
      <c r="Y28" s="525"/>
      <c r="Z28" s="525"/>
      <c r="AA28" s="525" t="s">
        <v>129</v>
      </c>
      <c r="AB28" s="525">
        <v>15</v>
      </c>
      <c r="AC28" s="525">
        <v>10</v>
      </c>
      <c r="AD28" s="525">
        <v>8</v>
      </c>
      <c r="AE28" s="525">
        <v>4</v>
      </c>
      <c r="AF28" s="525">
        <v>3</v>
      </c>
      <c r="AG28" s="525">
        <v>2</v>
      </c>
      <c r="AH28" s="525">
        <v>1</v>
      </c>
      <c r="AI28" s="525">
        <v>0</v>
      </c>
      <c r="AJ28" s="525">
        <v>0</v>
      </c>
      <c r="AK28" s="525">
        <v>0</v>
      </c>
    </row>
    <row r="29" spans="1:37" x14ac:dyDescent="0.25">
      <c r="A29" s="547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638"/>
      <c r="Y29" s="525"/>
      <c r="Z29" s="525"/>
      <c r="AA29" s="525" t="s">
        <v>130</v>
      </c>
      <c r="AB29" s="525">
        <v>10</v>
      </c>
      <c r="AC29" s="525">
        <v>6</v>
      </c>
      <c r="AD29" s="525">
        <v>4</v>
      </c>
      <c r="AE29" s="525">
        <v>2</v>
      </c>
      <c r="AF29" s="525">
        <v>1</v>
      </c>
      <c r="AG29" s="525">
        <v>0</v>
      </c>
      <c r="AH29" s="525">
        <v>0</v>
      </c>
      <c r="AI29" s="525">
        <v>0</v>
      </c>
      <c r="AJ29" s="525">
        <v>0</v>
      </c>
      <c r="AK29" s="525">
        <v>0</v>
      </c>
    </row>
    <row r="30" spans="1:37" ht="18.75" customHeight="1" x14ac:dyDescent="0.25">
      <c r="A30" s="547"/>
      <c r="B30" s="665"/>
      <c r="C30" s="665"/>
      <c r="D30" s="661" t="str">
        <f>E15</f>
        <v>BAA</v>
      </c>
      <c r="E30" s="661"/>
      <c r="F30" s="661" t="str">
        <f>E17</f>
        <v>MÁRTHA-REGŐS</v>
      </c>
      <c r="G30" s="661"/>
      <c r="H30" s="671" t="str">
        <f>E19</f>
        <v>ASZÓDI</v>
      </c>
      <c r="I30" s="672"/>
      <c r="J30" s="661" t="str">
        <f>E21</f>
        <v>KOVÁCS</v>
      </c>
      <c r="K30" s="661"/>
      <c r="L30" s="547"/>
      <c r="M30" s="638"/>
      <c r="Y30" s="525"/>
      <c r="Z30" s="525"/>
      <c r="AA30" s="525" t="s">
        <v>131</v>
      </c>
      <c r="AB30" s="525">
        <v>3</v>
      </c>
      <c r="AC30" s="525">
        <v>2</v>
      </c>
      <c r="AD30" s="525">
        <v>1</v>
      </c>
      <c r="AE30" s="525">
        <v>0</v>
      </c>
      <c r="AF30" s="525">
        <v>0</v>
      </c>
      <c r="AG30" s="525">
        <v>0</v>
      </c>
      <c r="AH30" s="525">
        <v>0</v>
      </c>
      <c r="AI30" s="525">
        <v>0</v>
      </c>
      <c r="AJ30" s="525">
        <v>0</v>
      </c>
      <c r="AK30" s="525">
        <v>0</v>
      </c>
    </row>
    <row r="31" spans="1:37" ht="18.75" customHeight="1" x14ac:dyDescent="0.25">
      <c r="A31" s="637" t="s">
        <v>160</v>
      </c>
      <c r="B31" s="669" t="str">
        <f>E15</f>
        <v>BAA</v>
      </c>
      <c r="C31" s="670"/>
      <c r="D31" s="662"/>
      <c r="E31" s="662"/>
      <c r="F31" s="660"/>
      <c r="G31" s="660"/>
      <c r="H31" s="660"/>
      <c r="I31" s="660"/>
      <c r="J31" s="661"/>
      <c r="K31" s="661"/>
      <c r="L31" s="547"/>
      <c r="M31" s="636"/>
    </row>
    <row r="32" spans="1:37" ht="18.75" customHeight="1" x14ac:dyDescent="0.25">
      <c r="A32" s="637" t="s">
        <v>163</v>
      </c>
      <c r="B32" s="659" t="str">
        <f>E17</f>
        <v>MÁRTHA-REGŐS</v>
      </c>
      <c r="C32" s="659"/>
      <c r="D32" s="660"/>
      <c r="E32" s="660"/>
      <c r="F32" s="662"/>
      <c r="G32" s="662"/>
      <c r="H32" s="660"/>
      <c r="I32" s="660"/>
      <c r="J32" s="660"/>
      <c r="K32" s="660"/>
      <c r="L32" s="547"/>
      <c r="M32" s="636"/>
    </row>
    <row r="33" spans="1:18" ht="18.75" customHeight="1" x14ac:dyDescent="0.25">
      <c r="A33" s="637" t="s">
        <v>171</v>
      </c>
      <c r="B33" s="659" t="str">
        <f>E19</f>
        <v>ASZÓDI</v>
      </c>
      <c r="C33" s="659"/>
      <c r="D33" s="660"/>
      <c r="E33" s="660"/>
      <c r="F33" s="660"/>
      <c r="G33" s="660"/>
      <c r="H33" s="662"/>
      <c r="I33" s="662"/>
      <c r="J33" s="660"/>
      <c r="K33" s="660"/>
      <c r="L33" s="547"/>
      <c r="M33" s="636"/>
    </row>
    <row r="34" spans="1:18" ht="18.75" customHeight="1" x14ac:dyDescent="0.25">
      <c r="A34" s="637" t="s">
        <v>176</v>
      </c>
      <c r="B34" s="659" t="str">
        <f>E21</f>
        <v>KOVÁCS</v>
      </c>
      <c r="C34" s="659"/>
      <c r="D34" s="660"/>
      <c r="E34" s="660"/>
      <c r="F34" s="660"/>
      <c r="G34" s="660"/>
      <c r="H34" s="661"/>
      <c r="I34" s="661"/>
      <c r="J34" s="662"/>
      <c r="K34" s="662"/>
      <c r="L34" s="547"/>
      <c r="M34" s="636"/>
    </row>
    <row r="35" spans="1:18" ht="18.75" customHeight="1" x14ac:dyDescent="0.25">
      <c r="A35" s="639"/>
      <c r="B35" s="640"/>
      <c r="C35" s="640"/>
      <c r="D35" s="639"/>
      <c r="E35" s="639"/>
      <c r="F35" s="639"/>
      <c r="G35" s="639"/>
      <c r="H35" s="639"/>
      <c r="I35" s="639"/>
      <c r="J35" s="547"/>
      <c r="K35" s="547"/>
      <c r="L35" s="547"/>
      <c r="M35" s="641"/>
    </row>
    <row r="36" spans="1:18" x14ac:dyDescent="0.25">
      <c r="A36" s="547"/>
      <c r="B36" s="547"/>
      <c r="C36" s="547"/>
      <c r="D36" s="547"/>
      <c r="E36" s="547"/>
      <c r="F36" s="547"/>
      <c r="G36" s="547"/>
      <c r="H36" s="547"/>
      <c r="I36" s="547"/>
      <c r="J36" s="547"/>
      <c r="K36" s="547"/>
      <c r="L36" s="547"/>
      <c r="M36" s="547"/>
    </row>
    <row r="37" spans="1:18" x14ac:dyDescent="0.25">
      <c r="A37" s="547" t="s">
        <v>164</v>
      </c>
      <c r="B37" s="547"/>
      <c r="C37" s="668" t="str">
        <f>IF(M25=1,B25,IF(M26=1,B26,IF(M27=1,B27,IF(M28=1,B28,""))))</f>
        <v/>
      </c>
      <c r="D37" s="668"/>
      <c r="E37" s="549" t="s">
        <v>165</v>
      </c>
      <c r="F37" s="668" t="str">
        <f>IF(M31=1,B31,IF(M32=1,B32,IF(M33=1,B33,IF(M34=1,B34,""))))</f>
        <v/>
      </c>
      <c r="G37" s="668"/>
      <c r="H37" s="547"/>
      <c r="I37" s="561"/>
      <c r="J37" s="547"/>
      <c r="K37" s="547"/>
      <c r="L37" s="547"/>
      <c r="M37" s="547"/>
    </row>
    <row r="38" spans="1:18" x14ac:dyDescent="0.25">
      <c r="A38" s="547"/>
      <c r="B38" s="547"/>
      <c r="C38" s="547"/>
      <c r="D38" s="547"/>
      <c r="E38" s="547"/>
      <c r="F38" s="549"/>
      <c r="G38" s="549"/>
      <c r="H38" s="547"/>
      <c r="I38" s="547"/>
      <c r="J38" s="547"/>
      <c r="K38" s="547"/>
      <c r="L38" s="547"/>
      <c r="M38" s="547"/>
    </row>
    <row r="39" spans="1:18" x14ac:dyDescent="0.25">
      <c r="A39" s="547" t="s">
        <v>166</v>
      </c>
      <c r="B39" s="547"/>
      <c r="C39" s="668" t="str">
        <f>IF(M25=2,B25,IF(M26=2,B26,IF(M27=2,B27,IF(M28=2,B28,""))))</f>
        <v/>
      </c>
      <c r="D39" s="668"/>
      <c r="E39" s="549" t="s">
        <v>165</v>
      </c>
      <c r="F39" s="668" t="str">
        <f>IF(M31=2,B31,IF(M32=2,B32,IF(M33=2,B33,IF(M34=2,B34,""))))</f>
        <v/>
      </c>
      <c r="G39" s="668"/>
      <c r="H39" s="547"/>
      <c r="I39" s="561"/>
      <c r="J39" s="547"/>
      <c r="K39" s="547"/>
      <c r="L39" s="547"/>
      <c r="M39" s="547"/>
    </row>
    <row r="40" spans="1:18" x14ac:dyDescent="0.25">
      <c r="A40" s="547"/>
      <c r="B40" s="547"/>
      <c r="C40" s="549"/>
      <c r="D40" s="549"/>
      <c r="E40" s="549"/>
      <c r="F40" s="549"/>
      <c r="G40" s="549"/>
      <c r="H40" s="547"/>
      <c r="I40" s="547"/>
      <c r="J40" s="547"/>
      <c r="K40" s="547"/>
      <c r="L40" s="547"/>
      <c r="M40" s="547"/>
    </row>
    <row r="41" spans="1:18" x14ac:dyDescent="0.25">
      <c r="A41" s="547" t="s">
        <v>167</v>
      </c>
      <c r="B41" s="547"/>
      <c r="C41" s="668" t="str">
        <f>IF(M25=3,B25,IF(M26=3,B26,IF(M27=3,B27,IF(M28=3,B28,""))))</f>
        <v/>
      </c>
      <c r="D41" s="668"/>
      <c r="E41" s="549" t="s">
        <v>165</v>
      </c>
      <c r="F41" s="668" t="str">
        <f>IF(M31=3,B31,IF(M32=3,B32,IF(M33=3,B33,IF(M34=3,B34,""))))</f>
        <v/>
      </c>
      <c r="G41" s="668"/>
      <c r="H41" s="547"/>
      <c r="I41" s="561"/>
      <c r="J41" s="547"/>
      <c r="K41" s="547"/>
      <c r="L41" s="547"/>
      <c r="M41" s="547"/>
    </row>
    <row r="42" spans="1:18" x14ac:dyDescent="0.25">
      <c r="A42" s="547"/>
      <c r="B42" s="547"/>
      <c r="C42" s="547"/>
      <c r="D42" s="547"/>
      <c r="E42" s="547"/>
      <c r="F42" s="547"/>
      <c r="G42" s="547"/>
      <c r="H42" s="547"/>
      <c r="I42" s="547"/>
      <c r="J42" s="547"/>
      <c r="K42" s="547"/>
      <c r="L42" s="547"/>
      <c r="M42" s="547"/>
    </row>
    <row r="43" spans="1:18" x14ac:dyDescent="0.25">
      <c r="A43" s="625" t="s">
        <v>177</v>
      </c>
      <c r="B43" s="547"/>
      <c r="C43" s="668">
        <f>IF(M25=4,B25,IF(M26=4,B26,IF(M27=4,B27,IF(M28=4,B28,))))</f>
        <v>0</v>
      </c>
      <c r="D43" s="668"/>
      <c r="E43" s="549" t="s">
        <v>165</v>
      </c>
      <c r="F43" s="668" t="str">
        <f>IF(M31=3,B31,IF(M32=3,B32,IF(M33=4,B33,IF(M34=4,B34,""))))</f>
        <v/>
      </c>
      <c r="G43" s="668"/>
      <c r="H43" s="547"/>
      <c r="I43" s="561"/>
      <c r="J43" s="547"/>
      <c r="K43" s="547"/>
      <c r="L43" s="547"/>
      <c r="M43" s="547"/>
    </row>
    <row r="44" spans="1:18" x14ac:dyDescent="0.25">
      <c r="A44" s="547"/>
      <c r="B44" s="547"/>
      <c r="C44" s="547"/>
      <c r="D44" s="547"/>
      <c r="E44" s="547"/>
      <c r="F44" s="547"/>
      <c r="G44" s="547"/>
      <c r="H44" s="547"/>
      <c r="I44" s="547"/>
      <c r="J44" s="547"/>
      <c r="K44" s="547"/>
      <c r="L44" s="561"/>
      <c r="M44" s="547"/>
      <c r="P44" s="570"/>
      <c r="Q44" s="570"/>
      <c r="R44" s="571"/>
    </row>
    <row r="45" spans="1:18" x14ac:dyDescent="0.25">
      <c r="A45" s="562" t="s">
        <v>114</v>
      </c>
      <c r="B45" s="563"/>
      <c r="C45" s="564"/>
      <c r="D45" s="565" t="s">
        <v>132</v>
      </c>
      <c r="E45" s="566" t="s">
        <v>133</v>
      </c>
      <c r="F45" s="567"/>
      <c r="G45" s="565" t="s">
        <v>132</v>
      </c>
      <c r="H45" s="566" t="s">
        <v>134</v>
      </c>
      <c r="I45" s="568"/>
      <c r="J45" s="566" t="s">
        <v>135</v>
      </c>
      <c r="K45" s="569" t="s">
        <v>136</v>
      </c>
      <c r="L45" s="542"/>
      <c r="M45" s="567"/>
      <c r="P45" s="582"/>
      <c r="Q45" s="582"/>
      <c r="R45" s="433"/>
    </row>
    <row r="46" spans="1:18" x14ac:dyDescent="0.25">
      <c r="A46" s="572" t="s">
        <v>137</v>
      </c>
      <c r="B46" s="573"/>
      <c r="C46" s="574"/>
      <c r="D46" s="575">
        <v>1</v>
      </c>
      <c r="E46" s="663" t="e">
        <f>IF(D46&gt;$R$47,,UPPER(VLOOKUP(D46,#REF!,2)))</f>
        <v>#REF!</v>
      </c>
      <c r="F46" s="663"/>
      <c r="G46" s="576" t="s">
        <v>138</v>
      </c>
      <c r="H46" s="573"/>
      <c r="I46" s="577"/>
      <c r="J46" s="578"/>
      <c r="K46" s="579" t="s">
        <v>139</v>
      </c>
      <c r="L46" s="580"/>
      <c r="M46" s="581"/>
      <c r="P46" s="433"/>
      <c r="Q46" s="432"/>
      <c r="R46" s="433"/>
    </row>
    <row r="47" spans="1:18" x14ac:dyDescent="0.25">
      <c r="A47" s="583" t="s">
        <v>140</v>
      </c>
      <c r="B47" s="584"/>
      <c r="C47" s="585"/>
      <c r="D47" s="586">
        <v>2</v>
      </c>
      <c r="E47" s="658" t="e">
        <f>IF(D47&gt;$R$47,,UPPER(VLOOKUP(D47,#REF!,2)))</f>
        <v>#REF!</v>
      </c>
      <c r="F47" s="658"/>
      <c r="G47" s="587" t="s">
        <v>141</v>
      </c>
      <c r="H47" s="588"/>
      <c r="I47" s="589"/>
      <c r="J47" s="590"/>
      <c r="K47" s="591"/>
      <c r="L47" s="561"/>
      <c r="M47" s="592"/>
      <c r="P47" s="582"/>
      <c r="Q47" s="582"/>
      <c r="R47" s="616" t="e">
        <f>MIN(4,#REF!)</f>
        <v>#REF!</v>
      </c>
    </row>
    <row r="48" spans="1:18" x14ac:dyDescent="0.25">
      <c r="A48" s="593"/>
      <c r="B48" s="594"/>
      <c r="C48" s="595"/>
      <c r="D48" s="586"/>
      <c r="E48" s="596"/>
      <c r="F48" s="547"/>
      <c r="G48" s="587" t="s">
        <v>142</v>
      </c>
      <c r="H48" s="588"/>
      <c r="I48" s="589"/>
      <c r="J48" s="590"/>
      <c r="K48" s="579" t="s">
        <v>143</v>
      </c>
      <c r="L48" s="580"/>
      <c r="M48" s="581"/>
      <c r="P48" s="433"/>
      <c r="Q48" s="432"/>
      <c r="R48" s="433"/>
    </row>
    <row r="49" spans="1:18" x14ac:dyDescent="0.25">
      <c r="A49" s="597"/>
      <c r="B49" s="598"/>
      <c r="C49" s="599"/>
      <c r="D49" s="586"/>
      <c r="E49" s="596"/>
      <c r="F49" s="547"/>
      <c r="G49" s="587" t="s">
        <v>144</v>
      </c>
      <c r="H49" s="588"/>
      <c r="I49" s="589"/>
      <c r="J49" s="590"/>
      <c r="K49" s="600"/>
      <c r="L49" s="547"/>
      <c r="M49" s="601"/>
      <c r="P49" s="433"/>
      <c r="Q49" s="432"/>
      <c r="R49" s="433"/>
    </row>
    <row r="50" spans="1:18" x14ac:dyDescent="0.25">
      <c r="A50" s="602"/>
      <c r="B50" s="603"/>
      <c r="C50" s="604"/>
      <c r="D50" s="586"/>
      <c r="E50" s="596"/>
      <c r="F50" s="547"/>
      <c r="G50" s="587" t="s">
        <v>145</v>
      </c>
      <c r="H50" s="588"/>
      <c r="I50" s="589"/>
      <c r="J50" s="590"/>
      <c r="K50" s="583"/>
      <c r="L50" s="561"/>
      <c r="M50" s="592"/>
      <c r="P50" s="582"/>
      <c r="Q50" s="582"/>
      <c r="R50" s="433"/>
    </row>
    <row r="51" spans="1:18" x14ac:dyDescent="0.25">
      <c r="A51" s="605"/>
      <c r="B51" s="606"/>
      <c r="C51" s="599"/>
      <c r="D51" s="586"/>
      <c r="E51" s="596"/>
      <c r="F51" s="547"/>
      <c r="G51" s="587" t="s">
        <v>146</v>
      </c>
      <c r="H51" s="588"/>
      <c r="I51" s="589"/>
      <c r="J51" s="590"/>
      <c r="K51" s="579" t="s">
        <v>33</v>
      </c>
      <c r="L51" s="580"/>
      <c r="M51" s="581"/>
      <c r="P51" s="433"/>
      <c r="Q51" s="432"/>
      <c r="R51" s="433"/>
    </row>
    <row r="52" spans="1:18" x14ac:dyDescent="0.25">
      <c r="A52" s="605"/>
      <c r="B52" s="606"/>
      <c r="C52" s="607"/>
      <c r="D52" s="586"/>
      <c r="E52" s="596"/>
      <c r="F52" s="547"/>
      <c r="G52" s="587" t="s">
        <v>147</v>
      </c>
      <c r="H52" s="588"/>
      <c r="I52" s="589"/>
      <c r="J52" s="590"/>
      <c r="K52" s="600"/>
      <c r="L52" s="547"/>
      <c r="M52" s="601"/>
      <c r="P52" s="433"/>
      <c r="Q52" s="432"/>
      <c r="R52" s="616"/>
    </row>
    <row r="53" spans="1:18" x14ac:dyDescent="0.25">
      <c r="A53" s="608"/>
      <c r="B53" s="609"/>
      <c r="C53" s="610"/>
      <c r="D53" s="611"/>
      <c r="E53" s="612"/>
      <c r="F53" s="561"/>
      <c r="G53" s="613" t="s">
        <v>148</v>
      </c>
      <c r="H53" s="584"/>
      <c r="I53" s="614"/>
      <c r="J53" s="615"/>
      <c r="K53" s="583">
        <f>L4</f>
        <v>0</v>
      </c>
      <c r="L53" s="561"/>
      <c r="M53" s="592"/>
    </row>
  </sheetData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21" priority="5" stopIfTrue="1">
      <formula>$O$1="CU"</formula>
    </cfRule>
  </conditionalFormatting>
  <conditionalFormatting sqref="E7 E9 E11 E13 E15 E17 E19:E21">
    <cfRule type="cellIs" dxfId="20" priority="4" stopIfTrue="1" operator="equal">
      <formula>"Bye"</formula>
    </cfRule>
  </conditionalFormatting>
  <conditionalFormatting sqref="I11">
    <cfRule type="expression" dxfId="19" priority="3" stopIfTrue="1">
      <formula>$S11&gt;=1</formula>
    </cfRule>
  </conditionalFormatting>
  <conditionalFormatting sqref="I17">
    <cfRule type="expression" dxfId="18" priority="2" stopIfTrue="1">
      <formula>$S17&gt;=1</formula>
    </cfRule>
  </conditionalFormatting>
  <conditionalFormatting sqref="I19">
    <cfRule type="expression" dxfId="17" priority="1" stopIfTrue="1">
      <formula>$S19&gt;=1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5B45-0BC2-414C-8EB5-43338C614981}">
  <sheetPr codeName="Munka39">
    <tabColor indexed="11"/>
  </sheetPr>
  <dimension ref="A1:AS140"/>
  <sheetViews>
    <sheetView workbookViewId="0">
      <selection activeCell="R21" sqref="R2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9" customWidth="1"/>
    <col min="11" max="11" width="10.6640625" customWidth="1"/>
    <col min="12" max="12" width="1.6640625" style="329" customWidth="1"/>
    <col min="13" max="13" width="10.6640625" customWidth="1"/>
    <col min="14" max="14" width="1.6640625" style="330" customWidth="1"/>
    <col min="15" max="15" width="10.6640625" customWidth="1"/>
    <col min="16" max="16" width="1.6640625" style="329" customWidth="1"/>
    <col min="17" max="17" width="10.6640625" customWidth="1"/>
    <col min="18" max="18" width="1.6640625" style="330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8" customWidth="1"/>
  </cols>
  <sheetData>
    <row r="1" spans="1:45" ht="21.75" customHeight="1" x14ac:dyDescent="0.25">
      <c r="A1" s="331" t="str">
        <f>Altalanos!$A$6</f>
        <v>Diákolimpia 2026</v>
      </c>
      <c r="B1" s="331"/>
      <c r="C1" s="188"/>
      <c r="D1" s="188"/>
      <c r="E1" s="188"/>
      <c r="F1" s="188"/>
      <c r="G1" s="188"/>
      <c r="H1" s="331"/>
      <c r="I1" s="190"/>
      <c r="J1" s="191"/>
      <c r="K1" s="189" t="s">
        <v>29</v>
      </c>
      <c r="L1" s="192"/>
      <c r="M1" s="332"/>
      <c r="N1" s="191"/>
      <c r="O1" s="191"/>
      <c r="P1" s="191"/>
      <c r="Q1" s="188"/>
      <c r="R1" s="191"/>
      <c r="S1" s="333"/>
      <c r="T1" s="334"/>
      <c r="U1" s="334"/>
      <c r="V1" s="334"/>
      <c r="W1" s="334"/>
      <c r="X1" s="334"/>
      <c r="Y1" s="334"/>
      <c r="Z1" s="334"/>
      <c r="AA1" s="334"/>
      <c r="AB1" s="197" t="e">
        <f>IF($Y$5=1,CONCATENATE(VLOOKUP($Y$3,$AA$2:$AH$14,2)),CONCATENATE(VLOOKUP($Y$3,$AA$16:$AH$25,2)))</f>
        <v>#N/A</v>
      </c>
      <c r="AC1" s="197" t="e">
        <f>IF($Y$5=1,CONCATENATE(VLOOKUP($Y$3,$AA$2:$AH$14,3)),CONCATENATE(VLOOKUP($Y$3,$AA$16:$AH$25,3)))</f>
        <v>#N/A</v>
      </c>
      <c r="AD1" s="197" t="e">
        <f>IF($Y$5=1,CONCATENATE(VLOOKUP($Y$3,$AA$2:$AH$14,4)),CONCATENATE(VLOOKUP($Y$3,$AA$16:$AH$25,4)))</f>
        <v>#N/A</v>
      </c>
      <c r="AE1" s="197" t="e">
        <f>IF($Y$5=1,CONCATENATE(VLOOKUP($Y$3,$AA$2:$AH$14,5)),CONCATENATE(VLOOKUP($Y$3,$AA$16:$AH$25,5)))</f>
        <v>#N/A</v>
      </c>
      <c r="AF1" s="197" t="e">
        <f>IF($Y$5=1,CONCATENATE(VLOOKUP($Y$3,$AA$2:$AH$14,6)),CONCATENATE(VLOOKUP($Y$3,$AA$16:$AH$25,6)))</f>
        <v>#N/A</v>
      </c>
      <c r="AG1" s="197" t="e">
        <f>IF($Y$5=1,CONCATENATE(VLOOKUP($Y$3,$AA$2:$AH$14,7)),CONCATENATE(VLOOKUP($Y$3,$AA$16:$AH$25,7)))</f>
        <v>#N/A</v>
      </c>
      <c r="AH1" s="197" t="e">
        <f>IF($Y$5=1,CONCATENATE(VLOOKUP($Y$3,$AA$2:$AH$14,8)),CONCATENATE(VLOOKUP($Y$3,$AA$16:$AH$25,8)))</f>
        <v>#N/A</v>
      </c>
      <c r="AI1" s="335"/>
      <c r="AJ1" s="335"/>
      <c r="AK1" s="335"/>
    </row>
    <row r="2" spans="1:45" x14ac:dyDescent="0.25">
      <c r="A2" s="198" t="s">
        <v>30</v>
      </c>
      <c r="B2" s="199"/>
      <c r="C2" s="199"/>
      <c r="D2" s="199"/>
      <c r="E2" s="441" t="str">
        <f>Altalanos!$D$8</f>
        <v>Fiú 2 kcs. B</v>
      </c>
      <c r="F2" s="199"/>
      <c r="G2" s="200"/>
      <c r="H2" s="201"/>
      <c r="I2" s="201"/>
      <c r="J2" s="202"/>
      <c r="K2" s="192"/>
      <c r="L2" s="192"/>
      <c r="M2" s="192"/>
      <c r="N2" s="202"/>
      <c r="O2" s="201"/>
      <c r="P2" s="202"/>
      <c r="Q2" s="201"/>
      <c r="R2" s="202"/>
      <c r="S2" s="336"/>
      <c r="T2" s="238"/>
      <c r="U2" s="238"/>
      <c r="V2" s="238"/>
      <c r="W2" s="238"/>
      <c r="X2" s="238"/>
      <c r="Y2" s="206"/>
      <c r="Z2" s="207"/>
      <c r="AA2" s="207" t="s">
        <v>105</v>
      </c>
      <c r="AB2" s="208">
        <v>300</v>
      </c>
      <c r="AC2" s="208">
        <v>250</v>
      </c>
      <c r="AD2" s="208">
        <v>200</v>
      </c>
      <c r="AE2" s="208">
        <v>150</v>
      </c>
      <c r="AF2" s="208">
        <v>120</v>
      </c>
      <c r="AG2" s="208">
        <v>90</v>
      </c>
      <c r="AH2" s="208">
        <v>40</v>
      </c>
      <c r="AI2" s="228"/>
      <c r="AJ2" s="228"/>
      <c r="AK2" s="228"/>
      <c r="AL2" s="238"/>
      <c r="AM2" s="238"/>
      <c r="AN2" s="238"/>
      <c r="AO2" s="238"/>
      <c r="AP2" s="238"/>
      <c r="AQ2" s="238"/>
      <c r="AR2" s="238"/>
      <c r="AS2" s="238"/>
    </row>
    <row r="3" spans="1:45" ht="11.25" customHeight="1" x14ac:dyDescent="0.25">
      <c r="A3" s="52" t="s">
        <v>22</v>
      </c>
      <c r="B3" s="52"/>
      <c r="C3" s="52"/>
      <c r="D3" s="52"/>
      <c r="E3" s="442"/>
      <c r="F3" s="52"/>
      <c r="G3" s="52" t="s">
        <v>15</v>
      </c>
      <c r="H3" s="52"/>
      <c r="I3" s="52"/>
      <c r="J3" s="209"/>
      <c r="K3" s="52" t="s">
        <v>34</v>
      </c>
      <c r="L3" s="209"/>
      <c r="M3" s="52"/>
      <c r="N3" s="209"/>
      <c r="O3" s="52"/>
      <c r="P3" s="209"/>
      <c r="Q3" s="52"/>
      <c r="R3" s="53" t="s">
        <v>35</v>
      </c>
      <c r="S3" s="337"/>
      <c r="T3" s="338"/>
      <c r="U3" s="338"/>
      <c r="V3" s="338"/>
      <c r="W3" s="338"/>
      <c r="X3" s="338"/>
      <c r="Y3" s="207" t="str">
        <f>IF(K4="OB","A",IF(K4="IX","W",IF(K4="","",K4)))</f>
        <v/>
      </c>
      <c r="Z3" s="207"/>
      <c r="AA3" s="207" t="s">
        <v>125</v>
      </c>
      <c r="AB3" s="208">
        <v>280</v>
      </c>
      <c r="AC3" s="208">
        <v>230</v>
      </c>
      <c r="AD3" s="208">
        <v>180</v>
      </c>
      <c r="AE3" s="208">
        <v>140</v>
      </c>
      <c r="AF3" s="208">
        <v>80</v>
      </c>
      <c r="AG3" s="208">
        <v>0</v>
      </c>
      <c r="AH3" s="208">
        <v>0</v>
      </c>
      <c r="AI3" s="228"/>
      <c r="AJ3" s="228"/>
      <c r="AK3" s="228"/>
      <c r="AL3" s="338"/>
      <c r="AM3" s="338"/>
      <c r="AN3" s="338"/>
      <c r="AO3" s="338"/>
      <c r="AP3" s="338"/>
      <c r="AQ3" s="338"/>
      <c r="AR3" s="338"/>
      <c r="AS3" s="338"/>
    </row>
    <row r="4" spans="1:45" ht="11.25" customHeight="1" x14ac:dyDescent="0.25">
      <c r="A4" s="648">
        <f>Altalanos!$A$10</f>
        <v>0</v>
      </c>
      <c r="B4" s="648"/>
      <c r="C4" s="648"/>
      <c r="D4" s="214"/>
      <c r="E4" s="215"/>
      <c r="F4" s="215"/>
      <c r="G4" s="215">
        <f>Altalanos!$C$10</f>
        <v>0</v>
      </c>
      <c r="H4" s="339"/>
      <c r="I4" s="215"/>
      <c r="J4" s="217"/>
      <c r="K4" s="216"/>
      <c r="L4" s="217"/>
      <c r="M4" s="340"/>
      <c r="N4" s="217"/>
      <c r="O4" s="215"/>
      <c r="P4" s="217"/>
      <c r="Q4" s="215"/>
      <c r="R4" s="218">
        <f>Altalanos!$E$10</f>
        <v>0</v>
      </c>
      <c r="S4" s="341"/>
      <c r="T4" s="342"/>
      <c r="U4" s="342"/>
      <c r="V4" s="342"/>
      <c r="W4" s="342"/>
      <c r="X4" s="342"/>
      <c r="Y4" s="207"/>
      <c r="Z4" s="207"/>
      <c r="AA4" s="207" t="s">
        <v>108</v>
      </c>
      <c r="AB4" s="208">
        <v>250</v>
      </c>
      <c r="AC4" s="208">
        <v>200</v>
      </c>
      <c r="AD4" s="208">
        <v>150</v>
      </c>
      <c r="AE4" s="208">
        <v>120</v>
      </c>
      <c r="AF4" s="208">
        <v>90</v>
      </c>
      <c r="AG4" s="208">
        <v>60</v>
      </c>
      <c r="AH4" s="208">
        <v>25</v>
      </c>
      <c r="AI4" s="228"/>
      <c r="AJ4" s="228"/>
      <c r="AK4" s="228"/>
      <c r="AL4" s="342"/>
      <c r="AM4" s="342"/>
      <c r="AN4" s="342"/>
      <c r="AO4" s="342"/>
      <c r="AP4" s="342"/>
      <c r="AQ4" s="342"/>
      <c r="AR4" s="342"/>
      <c r="AS4" s="342"/>
    </row>
    <row r="5" spans="1:45" x14ac:dyDescent="0.25">
      <c r="A5" s="343"/>
      <c r="B5" s="344" t="s">
        <v>178</v>
      </c>
      <c r="C5" s="345" t="s">
        <v>114</v>
      </c>
      <c r="D5" s="344" t="s">
        <v>179</v>
      </c>
      <c r="E5" s="344" t="s">
        <v>180</v>
      </c>
      <c r="F5" s="346" t="s">
        <v>25</v>
      </c>
      <c r="G5" s="346" t="s">
        <v>26</v>
      </c>
      <c r="H5" s="346"/>
      <c r="I5" s="346" t="s">
        <v>37</v>
      </c>
      <c r="J5" s="346"/>
      <c r="K5" s="344" t="s">
        <v>181</v>
      </c>
      <c r="L5" s="347"/>
      <c r="M5" s="344" t="s">
        <v>164</v>
      </c>
      <c r="N5" s="347"/>
      <c r="O5" s="344" t="s">
        <v>182</v>
      </c>
      <c r="P5" s="347"/>
      <c r="Q5" s="344"/>
      <c r="R5" s="348"/>
      <c r="S5" s="337"/>
      <c r="T5" s="338"/>
      <c r="U5" s="338"/>
      <c r="V5" s="338"/>
      <c r="W5" s="338"/>
      <c r="X5" s="338"/>
      <c r="Y5" s="207">
        <f>IF(OR(Altalanos!$A$8="F1",Altalanos!$A$8="F2",Altalanos!$A$8="N1",Altalanos!$A$8="N2"),1,2)</f>
        <v>2</v>
      </c>
      <c r="Z5" s="207"/>
      <c r="AA5" s="207" t="s">
        <v>111</v>
      </c>
      <c r="AB5" s="208">
        <v>200</v>
      </c>
      <c r="AC5" s="208">
        <v>150</v>
      </c>
      <c r="AD5" s="208">
        <v>120</v>
      </c>
      <c r="AE5" s="208">
        <v>90</v>
      </c>
      <c r="AF5" s="208">
        <v>60</v>
      </c>
      <c r="AG5" s="208">
        <v>40</v>
      </c>
      <c r="AH5" s="208">
        <v>15</v>
      </c>
      <c r="AI5" s="228"/>
      <c r="AJ5" s="228"/>
      <c r="AK5" s="228"/>
      <c r="AL5" s="338"/>
      <c r="AM5" s="338"/>
      <c r="AN5" s="338"/>
      <c r="AO5" s="338"/>
      <c r="AP5" s="338"/>
      <c r="AQ5" s="338"/>
      <c r="AR5" s="338"/>
      <c r="AS5" s="338"/>
    </row>
    <row r="6" spans="1:45" ht="11.1" customHeight="1" x14ac:dyDescent="0.25">
      <c r="A6" s="349"/>
      <c r="B6" s="350"/>
      <c r="C6" s="350"/>
      <c r="D6" s="350"/>
      <c r="E6" s="350"/>
      <c r="F6" s="349" t="str">
        <f>IF(Y3="","",CONCATENATE(VLOOKUP(Y3,AB1:AH1,4)," pont"))</f>
        <v/>
      </c>
      <c r="G6" s="351"/>
      <c r="H6" s="352"/>
      <c r="I6" s="351"/>
      <c r="J6" s="353"/>
      <c r="K6" s="350" t="str">
        <f>IF(Y3="","",CONCATENATE(VLOOKUP(Y3,AB1:AH1,3)," pont"))</f>
        <v/>
      </c>
      <c r="L6" s="353"/>
      <c r="M6" s="350" t="str">
        <f>IF(Y3="","",CONCATENATE(VLOOKUP(Y3,AB1:AH1,2)," pont"))</f>
        <v/>
      </c>
      <c r="N6" s="353"/>
      <c r="O6" s="350" t="str">
        <f>IF(Y3="","",CONCATENATE(VLOOKUP(Y3,AB1:AH1,1)," pont"))</f>
        <v/>
      </c>
      <c r="P6" s="353"/>
      <c r="Q6" s="350"/>
      <c r="R6" s="354"/>
      <c r="S6" s="337"/>
      <c r="T6" s="338"/>
      <c r="U6" s="338"/>
      <c r="V6" s="338"/>
      <c r="W6" s="338"/>
      <c r="X6" s="338"/>
      <c r="Y6" s="207"/>
      <c r="Z6" s="207"/>
      <c r="AA6" s="207" t="s">
        <v>121</v>
      </c>
      <c r="AB6" s="208">
        <v>150</v>
      </c>
      <c r="AC6" s="208">
        <v>120</v>
      </c>
      <c r="AD6" s="208">
        <v>90</v>
      </c>
      <c r="AE6" s="208">
        <v>60</v>
      </c>
      <c r="AF6" s="208">
        <v>40</v>
      </c>
      <c r="AG6" s="208">
        <v>25</v>
      </c>
      <c r="AH6" s="208">
        <v>10</v>
      </c>
      <c r="AI6" s="228"/>
      <c r="AJ6" s="228"/>
      <c r="AK6" s="228"/>
      <c r="AL6" s="338"/>
      <c r="AM6" s="338"/>
      <c r="AN6" s="338"/>
      <c r="AO6" s="338"/>
      <c r="AP6" s="338"/>
      <c r="AQ6" s="338"/>
      <c r="AR6" s="338"/>
      <c r="AS6" s="338"/>
    </row>
    <row r="7" spans="1:45" ht="12.9" customHeight="1" x14ac:dyDescent="0.25">
      <c r="A7" s="355">
        <v>1</v>
      </c>
      <c r="B7" s="356" t="str">
        <f>IF($E7="","",VLOOKUP($E7,#REF!,14))</f>
        <v/>
      </c>
      <c r="C7" s="231" t="str">
        <f>IF($E7="","",VLOOKUP($E7,#REF!,15))</f>
        <v/>
      </c>
      <c r="D7" s="231" t="str">
        <f>IF($E7="","",VLOOKUP($E7,#REF!,5))</f>
        <v/>
      </c>
      <c r="E7" s="357"/>
      <c r="F7" s="312" t="str">
        <f>UPPER(IF($E7="","",VLOOKUP($E7,#REF!,2)))</f>
        <v/>
      </c>
      <c r="G7" s="312" t="str">
        <f>IF($E7="","",VLOOKUP($E7,#REF!,3))</f>
        <v/>
      </c>
      <c r="H7" s="312"/>
      <c r="I7" s="312" t="str">
        <f>IF($E7="","",VLOOKUP($E7,#REF!,4))</f>
        <v/>
      </c>
      <c r="J7" s="358"/>
      <c r="K7" s="359"/>
      <c r="L7" s="359"/>
      <c r="M7" s="359"/>
      <c r="N7" s="359"/>
      <c r="O7" s="360"/>
      <c r="P7" s="361"/>
      <c r="Q7" s="362"/>
      <c r="R7" s="363"/>
      <c r="S7" s="364"/>
      <c r="T7" s="364"/>
      <c r="U7" s="365" t="str">
        <f>Birók!P21</f>
        <v>Bíró</v>
      </c>
      <c r="V7" s="364"/>
      <c r="W7" s="364"/>
      <c r="X7" s="364"/>
      <c r="Y7" s="207"/>
      <c r="Z7" s="207"/>
      <c r="AA7" s="207" t="s">
        <v>122</v>
      </c>
      <c r="AB7" s="208">
        <v>120</v>
      </c>
      <c r="AC7" s="208">
        <v>90</v>
      </c>
      <c r="AD7" s="208">
        <v>60</v>
      </c>
      <c r="AE7" s="208">
        <v>40</v>
      </c>
      <c r="AF7" s="208">
        <v>25</v>
      </c>
      <c r="AG7" s="208">
        <v>10</v>
      </c>
      <c r="AH7" s="208">
        <v>5</v>
      </c>
      <c r="AI7" s="228"/>
      <c r="AJ7" s="228"/>
      <c r="AK7" s="228"/>
      <c r="AL7" s="364"/>
      <c r="AM7" s="364"/>
      <c r="AN7" s="364"/>
      <c r="AO7" s="364"/>
      <c r="AP7" s="364"/>
      <c r="AQ7" s="364"/>
      <c r="AR7" s="364"/>
      <c r="AS7" s="364"/>
    </row>
    <row r="8" spans="1:45" ht="12.9" customHeight="1" x14ac:dyDescent="0.25">
      <c r="A8" s="366"/>
      <c r="B8" s="367"/>
      <c r="C8" s="368"/>
      <c r="D8" s="368"/>
      <c r="E8" s="369"/>
      <c r="F8" s="359"/>
      <c r="G8" s="359"/>
      <c r="H8" s="370"/>
      <c r="I8" s="371" t="s">
        <v>183</v>
      </c>
      <c r="J8" s="372"/>
      <c r="K8" s="373" t="str">
        <f>UPPER(IF(OR(J8="a",J8="as"),F7,IF(OR(J8="b",J8="bs"),F9,0)))</f>
        <v>0</v>
      </c>
      <c r="L8" s="373"/>
      <c r="M8" s="359"/>
      <c r="N8" s="359"/>
      <c r="O8" s="360"/>
      <c r="P8" s="361"/>
      <c r="Q8" s="362"/>
      <c r="R8" s="363"/>
      <c r="S8" s="364"/>
      <c r="T8" s="364"/>
      <c r="U8" s="374" t="str">
        <f>Birók!P22</f>
        <v xml:space="preserve"> </v>
      </c>
      <c r="V8" s="364"/>
      <c r="W8" s="364"/>
      <c r="X8" s="364"/>
      <c r="Y8" s="207"/>
      <c r="Z8" s="207"/>
      <c r="AA8" s="207" t="s">
        <v>123</v>
      </c>
      <c r="AB8" s="208">
        <v>90</v>
      </c>
      <c r="AC8" s="208">
        <v>60</v>
      </c>
      <c r="AD8" s="208">
        <v>40</v>
      </c>
      <c r="AE8" s="208">
        <v>25</v>
      </c>
      <c r="AF8" s="208">
        <v>10</v>
      </c>
      <c r="AG8" s="208">
        <v>5</v>
      </c>
      <c r="AH8" s="208">
        <v>2</v>
      </c>
      <c r="AI8" s="228"/>
      <c r="AJ8" s="228"/>
      <c r="AK8" s="228"/>
      <c r="AL8" s="364"/>
      <c r="AM8" s="364"/>
      <c r="AN8" s="364"/>
      <c r="AO8" s="364"/>
      <c r="AP8" s="364"/>
      <c r="AQ8" s="364"/>
      <c r="AR8" s="364"/>
      <c r="AS8" s="364"/>
    </row>
    <row r="9" spans="1:45" ht="12.9" customHeight="1" x14ac:dyDescent="0.25">
      <c r="A9" s="366">
        <v>2</v>
      </c>
      <c r="B9" s="356" t="str">
        <f>IF($E9="","",VLOOKUP($E9,#REF!,14))</f>
        <v/>
      </c>
      <c r="C9" s="231" t="str">
        <f>IF($E9="","",VLOOKUP($E9,#REF!,15))</f>
        <v/>
      </c>
      <c r="D9" s="231" t="str">
        <f>IF($E9="","",VLOOKUP($E9,#REF!,5))</f>
        <v/>
      </c>
      <c r="E9" s="357"/>
      <c r="F9" s="232" t="str">
        <f>UPPER(IF($E9="","",VLOOKUP($E9,#REF!,2)))</f>
        <v/>
      </c>
      <c r="G9" s="232" t="str">
        <f>IF($E9="","",VLOOKUP($E9,#REF!,3))</f>
        <v/>
      </c>
      <c r="H9" s="232"/>
      <c r="I9" s="232" t="str">
        <f>IF($E9="","",VLOOKUP($E9,#REF!,4))</f>
        <v/>
      </c>
      <c r="J9" s="375"/>
      <c r="K9" s="359"/>
      <c r="L9" s="376"/>
      <c r="M9" s="359"/>
      <c r="N9" s="359"/>
      <c r="O9" s="360"/>
      <c r="P9" s="361"/>
      <c r="Q9" s="362"/>
      <c r="R9" s="363"/>
      <c r="S9" s="364"/>
      <c r="T9" s="364"/>
      <c r="U9" s="374" t="str">
        <f>Birók!P23</f>
        <v xml:space="preserve"> </v>
      </c>
      <c r="V9" s="364"/>
      <c r="W9" s="364"/>
      <c r="X9" s="364"/>
      <c r="Y9" s="207"/>
      <c r="Z9" s="207"/>
      <c r="AA9" s="207" t="s">
        <v>124</v>
      </c>
      <c r="AB9" s="208">
        <v>60</v>
      </c>
      <c r="AC9" s="208">
        <v>40</v>
      </c>
      <c r="AD9" s="208">
        <v>25</v>
      </c>
      <c r="AE9" s="208">
        <v>10</v>
      </c>
      <c r="AF9" s="208">
        <v>5</v>
      </c>
      <c r="AG9" s="208">
        <v>2</v>
      </c>
      <c r="AH9" s="208">
        <v>1</v>
      </c>
      <c r="AI9" s="228"/>
      <c r="AJ9" s="228"/>
      <c r="AK9" s="228"/>
      <c r="AL9" s="364"/>
      <c r="AM9" s="364"/>
      <c r="AN9" s="364"/>
      <c r="AO9" s="364"/>
      <c r="AP9" s="364"/>
      <c r="AQ9" s="364"/>
      <c r="AR9" s="364"/>
      <c r="AS9" s="364"/>
    </row>
    <row r="10" spans="1:45" ht="12.9" customHeight="1" x14ac:dyDescent="0.25">
      <c r="A10" s="366"/>
      <c r="B10" s="367"/>
      <c r="C10" s="368"/>
      <c r="D10" s="368"/>
      <c r="E10" s="377"/>
      <c r="F10" s="359"/>
      <c r="G10" s="359"/>
      <c r="H10" s="370"/>
      <c r="I10" s="359"/>
      <c r="J10" s="378"/>
      <c r="K10" s="371" t="s">
        <v>183</v>
      </c>
      <c r="L10" s="379"/>
      <c r="M10" s="373" t="str">
        <f>UPPER(IF(OR(L10="a",L10="as"),K8,IF(OR(L10="b",L10="bs"),K12,0)))</f>
        <v>0</v>
      </c>
      <c r="N10" s="380"/>
      <c r="O10" s="381"/>
      <c r="P10" s="381"/>
      <c r="Q10" s="362"/>
      <c r="R10" s="363"/>
      <c r="S10" s="364"/>
      <c r="T10" s="364"/>
      <c r="U10" s="374" t="str">
        <f>Birók!P24</f>
        <v xml:space="preserve"> </v>
      </c>
      <c r="V10" s="364"/>
      <c r="W10" s="364"/>
      <c r="X10" s="364"/>
      <c r="Y10" s="207"/>
      <c r="Z10" s="207"/>
      <c r="AA10" s="207" t="s">
        <v>126</v>
      </c>
      <c r="AB10" s="208">
        <v>40</v>
      </c>
      <c r="AC10" s="208">
        <v>25</v>
      </c>
      <c r="AD10" s="208">
        <v>15</v>
      </c>
      <c r="AE10" s="208">
        <v>7</v>
      </c>
      <c r="AF10" s="208">
        <v>4</v>
      </c>
      <c r="AG10" s="208">
        <v>1</v>
      </c>
      <c r="AH10" s="208">
        <v>0</v>
      </c>
      <c r="AI10" s="228"/>
      <c r="AJ10" s="228"/>
      <c r="AK10" s="228"/>
      <c r="AL10" s="364"/>
      <c r="AM10" s="364"/>
      <c r="AN10" s="364"/>
      <c r="AO10" s="364"/>
      <c r="AP10" s="364"/>
      <c r="AQ10" s="364"/>
      <c r="AR10" s="364"/>
      <c r="AS10" s="364"/>
    </row>
    <row r="11" spans="1:45" ht="12.9" customHeight="1" x14ac:dyDescent="0.25">
      <c r="A11" s="366">
        <v>3</v>
      </c>
      <c r="B11" s="356" t="str">
        <f>IF($E11="","",VLOOKUP($E11,#REF!,14))</f>
        <v/>
      </c>
      <c r="C11" s="231" t="str">
        <f>IF($E11="","",VLOOKUP($E11,#REF!,15))</f>
        <v/>
      </c>
      <c r="D11" s="231" t="str">
        <f>IF($E11="","",VLOOKUP($E11,#REF!,5))</f>
        <v/>
      </c>
      <c r="E11" s="357"/>
      <c r="F11" s="232" t="str">
        <f>UPPER(IF($E11="","",VLOOKUP($E11,#REF!,2)))</f>
        <v/>
      </c>
      <c r="G11" s="232" t="str">
        <f>IF($E11="","",VLOOKUP($E11,#REF!,3))</f>
        <v/>
      </c>
      <c r="H11" s="232"/>
      <c r="I11" s="232" t="str">
        <f>IF($E11="","",VLOOKUP($E11,#REF!,4))</f>
        <v/>
      </c>
      <c r="J11" s="358"/>
      <c r="K11" s="359"/>
      <c r="L11" s="382"/>
      <c r="M11" s="359"/>
      <c r="N11" s="383"/>
      <c r="O11" s="381"/>
      <c r="P11" s="381"/>
      <c r="Q11" s="362"/>
      <c r="R11" s="363"/>
      <c r="S11" s="364"/>
      <c r="T11" s="364"/>
      <c r="U11" s="374" t="str">
        <f>Birók!P25</f>
        <v xml:space="preserve"> </v>
      </c>
      <c r="V11" s="364"/>
      <c r="W11" s="364"/>
      <c r="X11" s="364"/>
      <c r="Y11" s="207"/>
      <c r="Z11" s="207"/>
      <c r="AA11" s="207" t="s">
        <v>127</v>
      </c>
      <c r="AB11" s="208">
        <v>25</v>
      </c>
      <c r="AC11" s="208">
        <v>15</v>
      </c>
      <c r="AD11" s="208">
        <v>10</v>
      </c>
      <c r="AE11" s="208">
        <v>6</v>
      </c>
      <c r="AF11" s="208">
        <v>3</v>
      </c>
      <c r="AG11" s="208">
        <v>1</v>
      </c>
      <c r="AH11" s="208">
        <v>0</v>
      </c>
      <c r="AI11" s="228"/>
      <c r="AJ11" s="228"/>
      <c r="AK11" s="228"/>
      <c r="AL11" s="364"/>
      <c r="AM11" s="364"/>
      <c r="AN11" s="364"/>
      <c r="AO11" s="364"/>
      <c r="AP11" s="364"/>
      <c r="AQ11" s="364"/>
      <c r="AR11" s="364"/>
      <c r="AS11" s="364"/>
    </row>
    <row r="12" spans="1:45" ht="12.9" customHeight="1" x14ac:dyDescent="0.25">
      <c r="A12" s="366"/>
      <c r="B12" s="367"/>
      <c r="C12" s="368"/>
      <c r="D12" s="368"/>
      <c r="E12" s="377"/>
      <c r="F12" s="359"/>
      <c r="G12" s="359"/>
      <c r="H12" s="370"/>
      <c r="I12" s="371" t="s">
        <v>183</v>
      </c>
      <c r="J12" s="372"/>
      <c r="K12" s="373" t="str">
        <f>UPPER(IF(OR(J12="a",J12="as"),F11,IF(OR(J12="b",J12="bs"),F13,0)))</f>
        <v>0</v>
      </c>
      <c r="L12" s="384"/>
      <c r="M12" s="359"/>
      <c r="N12" s="383"/>
      <c r="O12" s="381"/>
      <c r="P12" s="381"/>
      <c r="Q12" s="362"/>
      <c r="R12" s="363"/>
      <c r="S12" s="364"/>
      <c r="T12" s="364"/>
      <c r="U12" s="374" t="str">
        <f>Birók!P26</f>
        <v xml:space="preserve"> </v>
      </c>
      <c r="V12" s="364"/>
      <c r="W12" s="364"/>
      <c r="X12" s="364"/>
      <c r="Y12" s="207"/>
      <c r="Z12" s="207"/>
      <c r="AA12" s="207" t="s">
        <v>129</v>
      </c>
      <c r="AB12" s="208">
        <v>15</v>
      </c>
      <c r="AC12" s="208">
        <v>10</v>
      </c>
      <c r="AD12" s="208">
        <v>6</v>
      </c>
      <c r="AE12" s="208">
        <v>3</v>
      </c>
      <c r="AF12" s="208">
        <v>1</v>
      </c>
      <c r="AG12" s="208">
        <v>0</v>
      </c>
      <c r="AH12" s="208">
        <v>0</v>
      </c>
      <c r="AI12" s="228"/>
      <c r="AJ12" s="228"/>
      <c r="AK12" s="228"/>
      <c r="AL12" s="364"/>
      <c r="AM12" s="364"/>
      <c r="AN12" s="364"/>
      <c r="AO12" s="364"/>
      <c r="AP12" s="364"/>
      <c r="AQ12" s="364"/>
      <c r="AR12" s="364"/>
      <c r="AS12" s="364"/>
    </row>
    <row r="13" spans="1:45" ht="12.9" customHeight="1" x14ac:dyDescent="0.25">
      <c r="A13" s="366">
        <v>4</v>
      </c>
      <c r="B13" s="356" t="str">
        <f>IF($E13="","",VLOOKUP($E13,#REF!,14))</f>
        <v/>
      </c>
      <c r="C13" s="231" t="str">
        <f>IF($E13="","",VLOOKUP($E13,#REF!,15))</f>
        <v/>
      </c>
      <c r="D13" s="231" t="str">
        <f>IF($E13="","",VLOOKUP($E13,#REF!,5))</f>
        <v/>
      </c>
      <c r="E13" s="357"/>
      <c r="F13" s="232" t="str">
        <f>UPPER(IF($E13="","",VLOOKUP($E13,#REF!,2)))</f>
        <v/>
      </c>
      <c r="G13" s="232" t="str">
        <f>IF($E13="","",VLOOKUP($E13,#REF!,3))</f>
        <v/>
      </c>
      <c r="H13" s="232"/>
      <c r="I13" s="232" t="str">
        <f>IF($E13="","",VLOOKUP($E13,#REF!,4))</f>
        <v/>
      </c>
      <c r="J13" s="385"/>
      <c r="K13" s="359"/>
      <c r="L13" s="359"/>
      <c r="M13" s="359"/>
      <c r="N13" s="383"/>
      <c r="O13" s="381"/>
      <c r="P13" s="381"/>
      <c r="Q13" s="362"/>
      <c r="R13" s="363"/>
      <c r="S13" s="364"/>
      <c r="T13" s="364"/>
      <c r="U13" s="374" t="str">
        <f>Birók!P27</f>
        <v xml:space="preserve"> </v>
      </c>
      <c r="V13" s="364"/>
      <c r="W13" s="364"/>
      <c r="X13" s="364"/>
      <c r="Y13" s="207"/>
      <c r="Z13" s="207"/>
      <c r="AA13" s="207" t="s">
        <v>130</v>
      </c>
      <c r="AB13" s="208">
        <v>10</v>
      </c>
      <c r="AC13" s="208">
        <v>6</v>
      </c>
      <c r="AD13" s="208">
        <v>3</v>
      </c>
      <c r="AE13" s="208">
        <v>1</v>
      </c>
      <c r="AF13" s="208">
        <v>0</v>
      </c>
      <c r="AG13" s="208">
        <v>0</v>
      </c>
      <c r="AH13" s="208">
        <v>0</v>
      </c>
      <c r="AI13" s="228"/>
      <c r="AJ13" s="228"/>
      <c r="AK13" s="228"/>
      <c r="AL13" s="364"/>
      <c r="AM13" s="364"/>
      <c r="AN13" s="364"/>
      <c r="AO13" s="364"/>
      <c r="AP13" s="364"/>
      <c r="AQ13" s="364"/>
      <c r="AR13" s="364"/>
      <c r="AS13" s="364"/>
    </row>
    <row r="14" spans="1:45" ht="12.9" customHeight="1" x14ac:dyDescent="0.25">
      <c r="A14" s="366"/>
      <c r="B14" s="367"/>
      <c r="C14" s="368"/>
      <c r="D14" s="368"/>
      <c r="E14" s="377"/>
      <c r="F14" s="359"/>
      <c r="G14" s="359"/>
      <c r="H14" s="370"/>
      <c r="I14" s="359"/>
      <c r="J14" s="378"/>
      <c r="K14" s="359"/>
      <c r="L14" s="359"/>
      <c r="M14" s="371" t="s">
        <v>183</v>
      </c>
      <c r="N14" s="379"/>
      <c r="O14" s="373" t="str">
        <f>UPPER(IF(OR(N14="a",N14="as"),M10,IF(OR(N14="b",N14="bs"),M18,0)))</f>
        <v>0</v>
      </c>
      <c r="P14" s="380"/>
      <c r="Q14" s="362"/>
      <c r="R14" s="363"/>
      <c r="S14" s="364"/>
      <c r="T14" s="364"/>
      <c r="U14" s="374" t="str">
        <f>Birók!P28</f>
        <v xml:space="preserve"> </v>
      </c>
      <c r="V14" s="364"/>
      <c r="W14" s="364"/>
      <c r="X14" s="364"/>
      <c r="Y14" s="207"/>
      <c r="Z14" s="207"/>
      <c r="AA14" s="207" t="s">
        <v>131</v>
      </c>
      <c r="AB14" s="208">
        <v>3</v>
      </c>
      <c r="AC14" s="208">
        <v>2</v>
      </c>
      <c r="AD14" s="208">
        <v>1</v>
      </c>
      <c r="AE14" s="208">
        <v>0</v>
      </c>
      <c r="AF14" s="208">
        <v>0</v>
      </c>
      <c r="AG14" s="208">
        <v>0</v>
      </c>
      <c r="AH14" s="208">
        <v>0</v>
      </c>
      <c r="AI14" s="228"/>
      <c r="AJ14" s="228"/>
      <c r="AK14" s="228"/>
      <c r="AL14" s="364"/>
      <c r="AM14" s="364"/>
      <c r="AN14" s="364"/>
      <c r="AO14" s="364"/>
      <c r="AP14" s="364"/>
      <c r="AQ14" s="364"/>
      <c r="AR14" s="364"/>
      <c r="AS14" s="364"/>
    </row>
    <row r="15" spans="1:45" ht="12.9" customHeight="1" x14ac:dyDescent="0.25">
      <c r="A15" s="366">
        <v>5</v>
      </c>
      <c r="B15" s="356" t="str">
        <f>IF($E15="","",VLOOKUP($E15,#REF!,14))</f>
        <v/>
      </c>
      <c r="C15" s="231" t="str">
        <f>IF($E15="","",VLOOKUP($E15,#REF!,15))</f>
        <v/>
      </c>
      <c r="D15" s="231" t="str">
        <f>IF($E15="","",VLOOKUP($E15,#REF!,5))</f>
        <v/>
      </c>
      <c r="E15" s="357"/>
      <c r="F15" s="232" t="str">
        <f>UPPER(IF($E15="","",VLOOKUP($E15,#REF!,2)))</f>
        <v/>
      </c>
      <c r="G15" s="232" t="str">
        <f>IF($E15="","",VLOOKUP($E15,#REF!,3))</f>
        <v/>
      </c>
      <c r="H15" s="232"/>
      <c r="I15" s="232" t="str">
        <f>IF($E15="","",VLOOKUP($E15,#REF!,4))</f>
        <v/>
      </c>
      <c r="J15" s="386"/>
      <c r="K15" s="359"/>
      <c r="L15" s="359"/>
      <c r="M15" s="359"/>
      <c r="N15" s="383"/>
      <c r="O15" s="359"/>
      <c r="P15" s="387"/>
      <c r="Q15" s="388"/>
      <c r="R15" s="363"/>
      <c r="S15" s="364"/>
      <c r="T15" s="364"/>
      <c r="U15" s="374" t="str">
        <f>Birók!P29</f>
        <v xml:space="preserve"> </v>
      </c>
      <c r="V15" s="364"/>
      <c r="W15" s="364"/>
      <c r="X15" s="364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28"/>
      <c r="AJ15" s="228"/>
      <c r="AK15" s="228"/>
      <c r="AL15" s="364"/>
      <c r="AM15" s="364"/>
      <c r="AN15" s="364"/>
      <c r="AO15" s="364"/>
      <c r="AP15" s="364"/>
      <c r="AQ15" s="364"/>
      <c r="AR15" s="364"/>
      <c r="AS15" s="364"/>
    </row>
    <row r="16" spans="1:45" ht="12.9" customHeight="1" x14ac:dyDescent="0.25">
      <c r="A16" s="366"/>
      <c r="B16" s="367"/>
      <c r="C16" s="368"/>
      <c r="D16" s="368"/>
      <c r="E16" s="377"/>
      <c r="F16" s="359"/>
      <c r="G16" s="359"/>
      <c r="H16" s="370"/>
      <c r="I16" s="371" t="s">
        <v>183</v>
      </c>
      <c r="J16" s="372"/>
      <c r="K16" s="373" t="str">
        <f>UPPER(IF(OR(J16="a",J16="as"),F15,IF(OR(J16="b",J16="bs"),F17,0)))</f>
        <v>0</v>
      </c>
      <c r="L16" s="373"/>
      <c r="M16" s="359"/>
      <c r="N16" s="383"/>
      <c r="O16" s="371"/>
      <c r="P16" s="387"/>
      <c r="Q16" s="388"/>
      <c r="R16" s="363"/>
      <c r="S16" s="364"/>
      <c r="T16" s="364"/>
      <c r="U16" s="389" t="str">
        <f>Birók!P30</f>
        <v>Egyik sem</v>
      </c>
      <c r="V16" s="364"/>
      <c r="W16" s="364"/>
      <c r="X16" s="364"/>
      <c r="Y16" s="207"/>
      <c r="Z16" s="207"/>
      <c r="AA16" s="207" t="s">
        <v>105</v>
      </c>
      <c r="AB16" s="208">
        <v>150</v>
      </c>
      <c r="AC16" s="208">
        <v>120</v>
      </c>
      <c r="AD16" s="208">
        <v>90</v>
      </c>
      <c r="AE16" s="208">
        <v>60</v>
      </c>
      <c r="AF16" s="208">
        <v>40</v>
      </c>
      <c r="AG16" s="208">
        <v>25</v>
      </c>
      <c r="AH16" s="208">
        <v>15</v>
      </c>
      <c r="AI16" s="228"/>
      <c r="AJ16" s="228"/>
      <c r="AK16" s="228"/>
      <c r="AL16" s="364"/>
      <c r="AM16" s="364"/>
      <c r="AN16" s="364"/>
      <c r="AO16" s="364"/>
      <c r="AP16" s="364"/>
      <c r="AQ16" s="364"/>
      <c r="AR16" s="364"/>
      <c r="AS16" s="364"/>
    </row>
    <row r="17" spans="1:45" ht="12.9" customHeight="1" x14ac:dyDescent="0.25">
      <c r="A17" s="366">
        <v>6</v>
      </c>
      <c r="B17" s="356" t="str">
        <f>IF($E17="","",VLOOKUP($E17,#REF!,14))</f>
        <v/>
      </c>
      <c r="C17" s="231" t="str">
        <f>IF($E17="","",VLOOKUP($E17,#REF!,15))</f>
        <v/>
      </c>
      <c r="D17" s="231" t="str">
        <f>IF($E17="","",VLOOKUP($E17,#REF!,5))</f>
        <v/>
      </c>
      <c r="E17" s="357"/>
      <c r="F17" s="232" t="str">
        <f>UPPER(IF($E17="","",VLOOKUP($E17,#REF!,2)))</f>
        <v/>
      </c>
      <c r="G17" s="232" t="str">
        <f>IF($E17="","",VLOOKUP($E17,#REF!,3))</f>
        <v/>
      </c>
      <c r="H17" s="232"/>
      <c r="I17" s="232" t="str">
        <f>IF($E17="","",VLOOKUP($E17,#REF!,4))</f>
        <v/>
      </c>
      <c r="J17" s="375"/>
      <c r="K17" s="359"/>
      <c r="L17" s="376"/>
      <c r="M17" s="359"/>
      <c r="N17" s="383"/>
      <c r="O17" s="381"/>
      <c r="P17" s="387"/>
      <c r="Q17" s="388"/>
      <c r="R17" s="363"/>
      <c r="S17" s="364"/>
      <c r="T17" s="364"/>
      <c r="U17" s="364"/>
      <c r="V17" s="364"/>
      <c r="W17" s="364"/>
      <c r="X17" s="364"/>
      <c r="Y17" s="207"/>
      <c r="Z17" s="207"/>
      <c r="AA17" s="207" t="s">
        <v>108</v>
      </c>
      <c r="AB17" s="208">
        <v>120</v>
      </c>
      <c r="AC17" s="208">
        <v>90</v>
      </c>
      <c r="AD17" s="208">
        <v>60</v>
      </c>
      <c r="AE17" s="208">
        <v>40</v>
      </c>
      <c r="AF17" s="208">
        <v>25</v>
      </c>
      <c r="AG17" s="208">
        <v>15</v>
      </c>
      <c r="AH17" s="208">
        <v>8</v>
      </c>
      <c r="AI17" s="228"/>
      <c r="AJ17" s="228"/>
      <c r="AK17" s="228"/>
      <c r="AL17" s="364"/>
      <c r="AM17" s="364"/>
      <c r="AN17" s="364"/>
      <c r="AO17" s="364"/>
      <c r="AP17" s="364"/>
      <c r="AQ17" s="364"/>
      <c r="AR17" s="364"/>
      <c r="AS17" s="364"/>
    </row>
    <row r="18" spans="1:45" ht="12.9" customHeight="1" x14ac:dyDescent="0.25">
      <c r="A18" s="366"/>
      <c r="B18" s="367"/>
      <c r="C18" s="368"/>
      <c r="D18" s="368"/>
      <c r="E18" s="377"/>
      <c r="F18" s="359"/>
      <c r="G18" s="359"/>
      <c r="H18" s="370"/>
      <c r="I18" s="359"/>
      <c r="J18" s="378"/>
      <c r="K18" s="371" t="s">
        <v>183</v>
      </c>
      <c r="L18" s="379"/>
      <c r="M18" s="373" t="str">
        <f>UPPER(IF(OR(L18="a",L18="as"),K16,IF(OR(L18="b",L18="bs"),K20,0)))</f>
        <v>0</v>
      </c>
      <c r="N18" s="390"/>
      <c r="O18" s="381"/>
      <c r="P18" s="387"/>
      <c r="Q18" s="388"/>
      <c r="R18" s="363"/>
      <c r="S18" s="364"/>
      <c r="T18" s="364"/>
      <c r="U18" s="364"/>
      <c r="V18" s="364"/>
      <c r="W18" s="364"/>
      <c r="X18" s="364"/>
      <c r="Y18" s="207"/>
      <c r="Z18" s="207"/>
      <c r="AA18" s="207" t="s">
        <v>111</v>
      </c>
      <c r="AB18" s="208">
        <v>90</v>
      </c>
      <c r="AC18" s="208">
        <v>60</v>
      </c>
      <c r="AD18" s="208">
        <v>40</v>
      </c>
      <c r="AE18" s="208">
        <v>25</v>
      </c>
      <c r="AF18" s="208">
        <v>15</v>
      </c>
      <c r="AG18" s="208">
        <v>8</v>
      </c>
      <c r="AH18" s="208">
        <v>4</v>
      </c>
      <c r="AI18" s="228"/>
      <c r="AJ18" s="228"/>
      <c r="AK18" s="228"/>
      <c r="AL18" s="364"/>
      <c r="AM18" s="364"/>
      <c r="AN18" s="364"/>
      <c r="AO18" s="364"/>
      <c r="AP18" s="364"/>
      <c r="AQ18" s="364"/>
      <c r="AR18" s="364"/>
      <c r="AS18" s="364"/>
    </row>
    <row r="19" spans="1:45" ht="12.9" customHeight="1" x14ac:dyDescent="0.25">
      <c r="A19" s="366">
        <v>7</v>
      </c>
      <c r="B19" s="356" t="str">
        <f>IF($E19="","",VLOOKUP($E19,#REF!,14))</f>
        <v/>
      </c>
      <c r="C19" s="231" t="str">
        <f>IF($E19="","",VLOOKUP($E19,#REF!,15))</f>
        <v/>
      </c>
      <c r="D19" s="231" t="str">
        <f>IF($E19="","",VLOOKUP($E19,#REF!,5))</f>
        <v/>
      </c>
      <c r="E19" s="357"/>
      <c r="F19" s="232" t="str">
        <f>UPPER(IF($E19="","",VLOOKUP($E19,#REF!,2)))</f>
        <v/>
      </c>
      <c r="G19" s="232" t="str">
        <f>IF($E19="","",VLOOKUP($E19,#REF!,3))</f>
        <v/>
      </c>
      <c r="H19" s="232"/>
      <c r="I19" s="232" t="str">
        <f>IF($E19="","",VLOOKUP($E19,#REF!,4))</f>
        <v/>
      </c>
      <c r="J19" s="358"/>
      <c r="K19" s="359"/>
      <c r="L19" s="382"/>
      <c r="M19" s="359"/>
      <c r="N19" s="381"/>
      <c r="O19" s="381"/>
      <c r="P19" s="387"/>
      <c r="Q19" s="388"/>
      <c r="R19" s="363"/>
      <c r="S19" s="364"/>
      <c r="T19" s="364"/>
      <c r="U19" s="364"/>
      <c r="V19" s="364"/>
      <c r="W19" s="364"/>
      <c r="X19" s="364"/>
      <c r="Y19" s="207"/>
      <c r="Z19" s="207"/>
      <c r="AA19" s="207" t="s">
        <v>121</v>
      </c>
      <c r="AB19" s="208">
        <v>60</v>
      </c>
      <c r="AC19" s="208">
        <v>40</v>
      </c>
      <c r="AD19" s="208">
        <v>25</v>
      </c>
      <c r="AE19" s="208">
        <v>15</v>
      </c>
      <c r="AF19" s="208">
        <v>8</v>
      </c>
      <c r="AG19" s="208">
        <v>4</v>
      </c>
      <c r="AH19" s="208">
        <v>2</v>
      </c>
      <c r="AI19" s="228"/>
      <c r="AJ19" s="228"/>
      <c r="AK19" s="228"/>
      <c r="AL19" s="364"/>
      <c r="AM19" s="364"/>
      <c r="AN19" s="364"/>
      <c r="AO19" s="364"/>
      <c r="AP19" s="364"/>
      <c r="AQ19" s="364"/>
      <c r="AR19" s="364"/>
      <c r="AS19" s="364"/>
    </row>
    <row r="20" spans="1:45" ht="12.9" customHeight="1" x14ac:dyDescent="0.25">
      <c r="A20" s="366"/>
      <c r="B20" s="367"/>
      <c r="C20" s="368"/>
      <c r="D20" s="368"/>
      <c r="E20" s="369"/>
      <c r="F20" s="359"/>
      <c r="G20" s="359"/>
      <c r="H20" s="370"/>
      <c r="I20" s="371" t="s">
        <v>183</v>
      </c>
      <c r="J20" s="372"/>
      <c r="K20" s="373" t="str">
        <f>UPPER(IF(OR(J20="a",J20="as"),F19,IF(OR(J20="b",J20="bs"),F21,0)))</f>
        <v>0</v>
      </c>
      <c r="L20" s="384"/>
      <c r="M20" s="359"/>
      <c r="N20" s="381"/>
      <c r="O20" s="381"/>
      <c r="P20" s="387"/>
      <c r="Q20" s="388"/>
      <c r="R20" s="363"/>
      <c r="S20" s="364"/>
      <c r="T20" s="364"/>
      <c r="U20" s="364"/>
      <c r="V20" s="364"/>
      <c r="W20" s="364"/>
      <c r="X20" s="364"/>
      <c r="Y20" s="207"/>
      <c r="Z20" s="207"/>
      <c r="AA20" s="207" t="s">
        <v>122</v>
      </c>
      <c r="AB20" s="208">
        <v>40</v>
      </c>
      <c r="AC20" s="208">
        <v>25</v>
      </c>
      <c r="AD20" s="208">
        <v>15</v>
      </c>
      <c r="AE20" s="208">
        <v>8</v>
      </c>
      <c r="AF20" s="208">
        <v>4</v>
      </c>
      <c r="AG20" s="208">
        <v>2</v>
      </c>
      <c r="AH20" s="208">
        <v>1</v>
      </c>
      <c r="AI20" s="228"/>
      <c r="AJ20" s="228"/>
      <c r="AK20" s="228"/>
      <c r="AL20" s="364"/>
      <c r="AM20" s="364"/>
      <c r="AN20" s="364"/>
      <c r="AO20" s="364"/>
      <c r="AP20" s="364"/>
      <c r="AQ20" s="364"/>
      <c r="AR20" s="364"/>
      <c r="AS20" s="364"/>
    </row>
    <row r="21" spans="1:45" ht="12.9" customHeight="1" x14ac:dyDescent="0.25">
      <c r="A21" s="355">
        <v>8</v>
      </c>
      <c r="B21" s="356" t="str">
        <f>IF($E21="","",VLOOKUP($E21,#REF!,14))</f>
        <v/>
      </c>
      <c r="C21" s="231" t="str">
        <f>IF($E21="","",VLOOKUP($E21,#REF!,15))</f>
        <v/>
      </c>
      <c r="D21" s="231" t="str">
        <f>IF($E21="","",VLOOKUP($E21,#REF!,5))</f>
        <v/>
      </c>
      <c r="E21" s="357"/>
      <c r="F21" s="312" t="str">
        <f>UPPER(IF($E21="","",VLOOKUP($E21,#REF!,2)))</f>
        <v/>
      </c>
      <c r="G21" s="312" t="str">
        <f>IF($E21="","",VLOOKUP($E21,#REF!,3))</f>
        <v/>
      </c>
      <c r="H21" s="312"/>
      <c r="I21" s="312" t="str">
        <f>IF($E21="","",VLOOKUP($E21,#REF!,4))</f>
        <v/>
      </c>
      <c r="J21" s="385"/>
      <c r="K21" s="359"/>
      <c r="L21" s="359"/>
      <c r="M21" s="359"/>
      <c r="N21" s="381"/>
      <c r="O21" s="381"/>
      <c r="P21" s="387"/>
      <c r="Q21" s="388"/>
      <c r="R21" s="363"/>
      <c r="S21" s="364"/>
      <c r="T21" s="364"/>
      <c r="U21" s="364"/>
      <c r="V21" s="364"/>
      <c r="W21" s="364"/>
      <c r="X21" s="364"/>
      <c r="Y21" s="207"/>
      <c r="Z21" s="207"/>
      <c r="AA21" s="207" t="s">
        <v>123</v>
      </c>
      <c r="AB21" s="208">
        <v>25</v>
      </c>
      <c r="AC21" s="208">
        <v>15</v>
      </c>
      <c r="AD21" s="208">
        <v>10</v>
      </c>
      <c r="AE21" s="208">
        <v>6</v>
      </c>
      <c r="AF21" s="208">
        <v>3</v>
      </c>
      <c r="AG21" s="208">
        <v>1</v>
      </c>
      <c r="AH21" s="208">
        <v>0</v>
      </c>
      <c r="AI21" s="228"/>
      <c r="AJ21" s="228"/>
      <c r="AK21" s="228"/>
      <c r="AL21" s="364"/>
      <c r="AM21" s="364"/>
      <c r="AN21" s="364"/>
      <c r="AO21" s="364"/>
      <c r="AP21" s="364"/>
      <c r="AQ21" s="364"/>
      <c r="AR21" s="364"/>
      <c r="AS21" s="364"/>
    </row>
    <row r="22" spans="1:45" ht="9.6" customHeight="1" x14ac:dyDescent="0.25">
      <c r="A22" s="391"/>
      <c r="B22" s="360"/>
      <c r="C22" s="360"/>
      <c r="D22" s="360"/>
      <c r="E22" s="369"/>
      <c r="F22" s="360"/>
      <c r="G22" s="360"/>
      <c r="H22" s="360"/>
      <c r="I22" s="360"/>
      <c r="J22" s="369"/>
      <c r="K22" s="360"/>
      <c r="L22" s="360"/>
      <c r="M22" s="360"/>
      <c r="N22" s="362"/>
      <c r="O22" s="362"/>
      <c r="P22" s="362"/>
      <c r="Q22" s="362"/>
      <c r="R22" s="363"/>
      <c r="S22" s="364"/>
      <c r="T22" s="364"/>
      <c r="U22" s="364"/>
      <c r="V22" s="364"/>
      <c r="W22" s="364"/>
      <c r="X22" s="364"/>
      <c r="Y22" s="207"/>
      <c r="Z22" s="207"/>
      <c r="AA22" s="207" t="s">
        <v>124</v>
      </c>
      <c r="AB22" s="208">
        <v>15</v>
      </c>
      <c r="AC22" s="208">
        <v>10</v>
      </c>
      <c r="AD22" s="208">
        <v>6</v>
      </c>
      <c r="AE22" s="208">
        <v>3</v>
      </c>
      <c r="AF22" s="208">
        <v>1</v>
      </c>
      <c r="AG22" s="208">
        <v>0</v>
      </c>
      <c r="AH22" s="208">
        <v>0</v>
      </c>
      <c r="AI22" s="228"/>
      <c r="AJ22" s="228"/>
      <c r="AK22" s="228"/>
      <c r="AL22" s="364"/>
      <c r="AM22" s="364"/>
      <c r="AN22" s="364"/>
      <c r="AO22" s="364"/>
      <c r="AP22" s="364"/>
      <c r="AQ22" s="364"/>
      <c r="AR22" s="364"/>
      <c r="AS22" s="364"/>
    </row>
    <row r="23" spans="1:45" ht="9.6" customHeight="1" x14ac:dyDescent="0.25">
      <c r="A23" s="392"/>
      <c r="B23" s="369"/>
      <c r="C23" s="369"/>
      <c r="D23" s="369"/>
      <c r="E23" s="369"/>
      <c r="F23" s="360"/>
      <c r="G23" s="360"/>
      <c r="H23" s="364"/>
      <c r="I23" s="393"/>
      <c r="J23" s="369"/>
      <c r="K23" s="360"/>
      <c r="L23" s="360"/>
      <c r="M23" s="360"/>
      <c r="N23" s="362"/>
      <c r="O23" s="362"/>
      <c r="P23" s="362"/>
      <c r="Q23" s="362"/>
      <c r="R23" s="363"/>
      <c r="S23" s="364"/>
      <c r="T23" s="364"/>
      <c r="U23" s="364"/>
      <c r="V23" s="364"/>
      <c r="W23" s="364"/>
      <c r="X23" s="364"/>
      <c r="Y23" s="207"/>
      <c r="Z23" s="207"/>
      <c r="AA23" s="207" t="s">
        <v>126</v>
      </c>
      <c r="AB23" s="208">
        <v>10</v>
      </c>
      <c r="AC23" s="208">
        <v>6</v>
      </c>
      <c r="AD23" s="208">
        <v>3</v>
      </c>
      <c r="AE23" s="208">
        <v>1</v>
      </c>
      <c r="AF23" s="208">
        <v>0</v>
      </c>
      <c r="AG23" s="208">
        <v>0</v>
      </c>
      <c r="AH23" s="208">
        <v>0</v>
      </c>
      <c r="AI23" s="228"/>
      <c r="AJ23" s="228"/>
      <c r="AK23" s="228"/>
      <c r="AL23" s="364"/>
      <c r="AM23" s="364"/>
      <c r="AN23" s="364"/>
      <c r="AO23" s="364"/>
      <c r="AP23" s="364"/>
      <c r="AQ23" s="364"/>
      <c r="AR23" s="364"/>
      <c r="AS23" s="364"/>
    </row>
    <row r="24" spans="1:45" ht="9.6" customHeight="1" x14ac:dyDescent="0.25">
      <c r="A24" s="392"/>
      <c r="B24" s="360"/>
      <c r="C24" s="360"/>
      <c r="D24" s="360"/>
      <c r="E24" s="369"/>
      <c r="F24" s="360"/>
      <c r="G24" s="360"/>
      <c r="H24" s="360"/>
      <c r="I24" s="360"/>
      <c r="J24" s="369"/>
      <c r="K24" s="360"/>
      <c r="L24" s="394"/>
      <c r="M24" s="360"/>
      <c r="N24" s="362"/>
      <c r="O24" s="362"/>
      <c r="P24" s="362"/>
      <c r="Q24" s="362"/>
      <c r="R24" s="363"/>
      <c r="S24" s="364"/>
      <c r="T24" s="364"/>
      <c r="U24" s="364"/>
      <c r="V24" s="364"/>
      <c r="W24" s="364"/>
      <c r="X24" s="364"/>
      <c r="Y24" s="207"/>
      <c r="Z24" s="207"/>
      <c r="AA24" s="207" t="s">
        <v>127</v>
      </c>
      <c r="AB24" s="208">
        <v>6</v>
      </c>
      <c r="AC24" s="208">
        <v>3</v>
      </c>
      <c r="AD24" s="208">
        <v>1</v>
      </c>
      <c r="AE24" s="208">
        <v>0</v>
      </c>
      <c r="AF24" s="208">
        <v>0</v>
      </c>
      <c r="AG24" s="208">
        <v>0</v>
      </c>
      <c r="AH24" s="208">
        <v>0</v>
      </c>
      <c r="AI24" s="228"/>
      <c r="AJ24" s="228"/>
      <c r="AK24" s="228"/>
      <c r="AL24" s="364"/>
      <c r="AM24" s="364"/>
      <c r="AN24" s="364"/>
      <c r="AO24" s="364"/>
      <c r="AP24" s="364"/>
      <c r="AQ24" s="364"/>
      <c r="AR24" s="364"/>
      <c r="AS24" s="364"/>
    </row>
    <row r="25" spans="1:45" ht="9.6" customHeight="1" x14ac:dyDescent="0.25">
      <c r="A25" s="392"/>
      <c r="B25" s="369"/>
      <c r="C25" s="369"/>
      <c r="D25" s="369"/>
      <c r="E25" s="369"/>
      <c r="F25" s="360"/>
      <c r="G25" s="360"/>
      <c r="H25" s="364"/>
      <c r="I25" s="360"/>
      <c r="J25" s="369"/>
      <c r="K25" s="393"/>
      <c r="L25" s="369"/>
      <c r="M25" s="360"/>
      <c r="N25" s="362"/>
      <c r="O25" s="362"/>
      <c r="P25" s="362"/>
      <c r="Q25" s="362"/>
      <c r="R25" s="363"/>
      <c r="S25" s="364"/>
      <c r="T25" s="364"/>
      <c r="U25" s="364"/>
      <c r="V25" s="364"/>
      <c r="W25" s="364"/>
      <c r="X25" s="364"/>
      <c r="Y25" s="207"/>
      <c r="Z25" s="207"/>
      <c r="AA25" s="207" t="s">
        <v>129</v>
      </c>
      <c r="AB25" s="208">
        <v>3</v>
      </c>
      <c r="AC25" s="208">
        <v>2</v>
      </c>
      <c r="AD25" s="208">
        <v>1</v>
      </c>
      <c r="AE25" s="208">
        <v>0</v>
      </c>
      <c r="AF25" s="208">
        <v>0</v>
      </c>
      <c r="AG25" s="208">
        <v>0</v>
      </c>
      <c r="AH25" s="208">
        <v>0</v>
      </c>
      <c r="AI25" s="228"/>
      <c r="AJ25" s="228"/>
      <c r="AK25" s="228"/>
      <c r="AL25" s="364"/>
      <c r="AM25" s="364"/>
      <c r="AN25" s="364"/>
      <c r="AO25" s="364"/>
      <c r="AP25" s="364"/>
      <c r="AQ25" s="364"/>
      <c r="AR25" s="364"/>
      <c r="AS25" s="364"/>
    </row>
    <row r="26" spans="1:45" ht="9.6" customHeight="1" x14ac:dyDescent="0.25">
      <c r="A26" s="392"/>
      <c r="B26" s="360"/>
      <c r="C26" s="360"/>
      <c r="D26" s="360"/>
      <c r="E26" s="369"/>
      <c r="F26" s="360"/>
      <c r="G26" s="360"/>
      <c r="H26" s="360"/>
      <c r="I26" s="360"/>
      <c r="J26" s="369"/>
      <c r="K26" s="360"/>
      <c r="L26" s="360"/>
      <c r="M26" s="360"/>
      <c r="N26" s="362"/>
      <c r="O26" s="362"/>
      <c r="P26" s="362"/>
      <c r="Q26" s="362"/>
      <c r="R26" s="363"/>
      <c r="S26" s="395"/>
      <c r="T26" s="364"/>
      <c r="U26" s="364"/>
      <c r="V26" s="364"/>
      <c r="W26" s="364"/>
      <c r="X26" s="364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228"/>
      <c r="AJ26" s="228"/>
      <c r="AK26" s="228"/>
      <c r="AL26" s="364"/>
      <c r="AM26" s="364"/>
      <c r="AN26" s="364"/>
      <c r="AO26" s="364"/>
      <c r="AP26" s="364"/>
      <c r="AQ26" s="364"/>
      <c r="AR26" s="364"/>
      <c r="AS26" s="364"/>
    </row>
    <row r="27" spans="1:45" ht="9.6" customHeight="1" x14ac:dyDescent="0.25">
      <c r="A27" s="392"/>
      <c r="B27" s="369"/>
      <c r="C27" s="369"/>
      <c r="D27" s="369"/>
      <c r="E27" s="369"/>
      <c r="F27" s="360"/>
      <c r="G27" s="360"/>
      <c r="H27" s="364"/>
      <c r="I27" s="393"/>
      <c r="J27" s="369"/>
      <c r="K27" s="360"/>
      <c r="L27" s="360"/>
      <c r="M27" s="360"/>
      <c r="N27" s="362"/>
      <c r="O27" s="362"/>
      <c r="P27" s="362"/>
      <c r="Q27" s="362"/>
      <c r="R27" s="363"/>
      <c r="S27" s="364"/>
      <c r="T27" s="364"/>
      <c r="U27" s="364"/>
      <c r="V27" s="364"/>
      <c r="W27" s="364"/>
      <c r="X27" s="364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228"/>
      <c r="AJ27" s="228"/>
      <c r="AK27" s="228"/>
      <c r="AL27" s="364"/>
      <c r="AM27" s="364"/>
      <c r="AN27" s="364"/>
      <c r="AO27" s="364"/>
      <c r="AP27" s="364"/>
      <c r="AQ27" s="364"/>
      <c r="AR27" s="364"/>
      <c r="AS27" s="364"/>
    </row>
    <row r="28" spans="1:45" ht="9.6" customHeight="1" x14ac:dyDescent="0.25">
      <c r="A28" s="392"/>
      <c r="B28" s="360"/>
      <c r="C28" s="360"/>
      <c r="D28" s="360"/>
      <c r="E28" s="369"/>
      <c r="F28" s="360"/>
      <c r="G28" s="360"/>
      <c r="H28" s="360"/>
      <c r="I28" s="360"/>
      <c r="J28" s="369"/>
      <c r="K28" s="360"/>
      <c r="L28" s="360"/>
      <c r="M28" s="360"/>
      <c r="N28" s="362"/>
      <c r="O28" s="362"/>
      <c r="P28" s="362"/>
      <c r="Q28" s="362"/>
      <c r="R28" s="363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96"/>
      <c r="AJ28" s="396"/>
      <c r="AK28" s="396"/>
      <c r="AL28" s="364"/>
      <c r="AM28" s="364"/>
      <c r="AN28" s="364"/>
      <c r="AO28" s="364"/>
      <c r="AP28" s="364"/>
      <c r="AQ28" s="364"/>
      <c r="AR28" s="364"/>
      <c r="AS28" s="364"/>
    </row>
    <row r="29" spans="1:45" ht="9.6" customHeight="1" x14ac:dyDescent="0.25">
      <c r="A29" s="392"/>
      <c r="B29" s="369"/>
      <c r="C29" s="369"/>
      <c r="D29" s="369"/>
      <c r="E29" s="369"/>
      <c r="F29" s="360"/>
      <c r="G29" s="360"/>
      <c r="H29" s="364"/>
      <c r="I29" s="360"/>
      <c r="J29" s="369"/>
      <c r="K29" s="360"/>
      <c r="L29" s="360"/>
      <c r="M29" s="393"/>
      <c r="N29" s="369"/>
      <c r="O29" s="360"/>
      <c r="P29" s="362"/>
      <c r="Q29" s="362"/>
      <c r="R29" s="363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96"/>
      <c r="AJ29" s="396"/>
      <c r="AK29" s="396"/>
      <c r="AL29" s="364"/>
      <c r="AM29" s="364"/>
      <c r="AN29" s="364"/>
      <c r="AO29" s="364"/>
      <c r="AP29" s="364"/>
      <c r="AQ29" s="364"/>
      <c r="AR29" s="364"/>
      <c r="AS29" s="364"/>
    </row>
    <row r="30" spans="1:45" ht="9.6" customHeight="1" x14ac:dyDescent="0.25">
      <c r="A30" s="392"/>
      <c r="B30" s="360"/>
      <c r="C30" s="360"/>
      <c r="D30" s="360"/>
      <c r="E30" s="369"/>
      <c r="F30" s="360"/>
      <c r="G30" s="360"/>
      <c r="H30" s="360"/>
      <c r="I30" s="360"/>
      <c r="J30" s="369"/>
      <c r="K30" s="360"/>
      <c r="L30" s="360"/>
      <c r="M30" s="360"/>
      <c r="N30" s="362"/>
      <c r="O30" s="360"/>
      <c r="P30" s="362"/>
      <c r="Q30" s="362"/>
      <c r="R30" s="363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96"/>
      <c r="AJ30" s="396"/>
      <c r="AK30" s="396"/>
      <c r="AL30" s="364"/>
      <c r="AM30" s="364"/>
      <c r="AN30" s="364"/>
      <c r="AO30" s="364"/>
      <c r="AP30" s="364"/>
      <c r="AQ30" s="364"/>
      <c r="AR30" s="364"/>
      <c r="AS30" s="364"/>
    </row>
    <row r="31" spans="1:45" ht="9.6" customHeight="1" x14ac:dyDescent="0.25">
      <c r="A31" s="392"/>
      <c r="B31" s="369"/>
      <c r="C31" s="369"/>
      <c r="D31" s="369"/>
      <c r="E31" s="369"/>
      <c r="F31" s="360"/>
      <c r="G31" s="360"/>
      <c r="H31" s="364"/>
      <c r="I31" s="393"/>
      <c r="J31" s="369"/>
      <c r="K31" s="360"/>
      <c r="L31" s="360"/>
      <c r="M31" s="360"/>
      <c r="N31" s="362"/>
      <c r="O31" s="362"/>
      <c r="P31" s="362"/>
      <c r="Q31" s="362"/>
      <c r="R31" s="363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96"/>
      <c r="AJ31" s="396"/>
      <c r="AK31" s="396"/>
      <c r="AL31" s="364"/>
      <c r="AM31" s="364"/>
      <c r="AN31" s="364"/>
      <c r="AO31" s="364"/>
      <c r="AP31" s="364"/>
      <c r="AQ31" s="364"/>
      <c r="AR31" s="364"/>
      <c r="AS31" s="364"/>
    </row>
    <row r="32" spans="1:45" ht="9.6" customHeight="1" x14ac:dyDescent="0.25">
      <c r="A32" s="392"/>
      <c r="B32" s="360"/>
      <c r="C32" s="360"/>
      <c r="D32" s="360"/>
      <c r="E32" s="369"/>
      <c r="F32" s="360"/>
      <c r="G32" s="360"/>
      <c r="H32" s="360"/>
      <c r="I32" s="360"/>
      <c r="J32" s="369"/>
      <c r="K32" s="360"/>
      <c r="L32" s="394"/>
      <c r="M32" s="360"/>
      <c r="N32" s="362"/>
      <c r="O32" s="362"/>
      <c r="P32" s="362"/>
      <c r="Q32" s="362"/>
      <c r="R32" s="363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96"/>
      <c r="AJ32" s="396"/>
      <c r="AK32" s="396"/>
      <c r="AL32" s="364"/>
      <c r="AM32" s="364"/>
      <c r="AN32" s="364"/>
      <c r="AO32" s="364"/>
      <c r="AP32" s="364"/>
      <c r="AQ32" s="364"/>
      <c r="AR32" s="364"/>
      <c r="AS32" s="364"/>
    </row>
    <row r="33" spans="1:45" ht="9.6" customHeight="1" x14ac:dyDescent="0.25">
      <c r="A33" s="392"/>
      <c r="B33" s="369"/>
      <c r="C33" s="369"/>
      <c r="D33" s="369"/>
      <c r="E33" s="369"/>
      <c r="F33" s="360"/>
      <c r="G33" s="360"/>
      <c r="H33" s="364"/>
      <c r="I33" s="360"/>
      <c r="J33" s="369"/>
      <c r="K33" s="393"/>
      <c r="L33" s="369"/>
      <c r="M33" s="360"/>
      <c r="N33" s="362"/>
      <c r="O33" s="362"/>
      <c r="P33" s="362"/>
      <c r="Q33" s="362"/>
      <c r="R33" s="363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4"/>
      <c r="AG33" s="364"/>
      <c r="AH33" s="364"/>
      <c r="AI33" s="396"/>
      <c r="AJ33" s="396"/>
      <c r="AK33" s="396"/>
      <c r="AL33" s="364"/>
      <c r="AM33" s="364"/>
      <c r="AN33" s="364"/>
      <c r="AO33" s="364"/>
      <c r="AP33" s="364"/>
      <c r="AQ33" s="364"/>
      <c r="AR33" s="364"/>
      <c r="AS33" s="364"/>
    </row>
    <row r="34" spans="1:45" ht="9.6" customHeight="1" x14ac:dyDescent="0.25">
      <c r="A34" s="392"/>
      <c r="B34" s="360"/>
      <c r="C34" s="360"/>
      <c r="D34" s="360"/>
      <c r="E34" s="369"/>
      <c r="F34" s="360"/>
      <c r="G34" s="360"/>
      <c r="H34" s="360"/>
      <c r="I34" s="360"/>
      <c r="J34" s="369"/>
      <c r="K34" s="360"/>
      <c r="L34" s="360"/>
      <c r="M34" s="360"/>
      <c r="N34" s="362"/>
      <c r="O34" s="362"/>
      <c r="P34" s="362"/>
      <c r="Q34" s="362"/>
      <c r="R34" s="363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96"/>
      <c r="AJ34" s="396"/>
      <c r="AK34" s="396"/>
      <c r="AL34" s="364"/>
      <c r="AM34" s="364"/>
      <c r="AN34" s="364"/>
      <c r="AO34" s="364"/>
      <c r="AP34" s="364"/>
      <c r="AQ34" s="364"/>
      <c r="AR34" s="364"/>
      <c r="AS34" s="364"/>
    </row>
    <row r="35" spans="1:45" ht="9.6" customHeight="1" x14ac:dyDescent="0.25">
      <c r="A35" s="392"/>
      <c r="B35" s="369"/>
      <c r="C35" s="369"/>
      <c r="D35" s="369"/>
      <c r="E35" s="369"/>
      <c r="F35" s="360"/>
      <c r="G35" s="360"/>
      <c r="H35" s="364"/>
      <c r="I35" s="393"/>
      <c r="J35" s="369"/>
      <c r="K35" s="360"/>
      <c r="L35" s="360"/>
      <c r="M35" s="360"/>
      <c r="N35" s="362"/>
      <c r="O35" s="362"/>
      <c r="P35" s="362"/>
      <c r="Q35" s="362"/>
      <c r="R35" s="363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96"/>
      <c r="AJ35" s="396"/>
      <c r="AK35" s="396"/>
      <c r="AL35" s="364"/>
      <c r="AM35" s="364"/>
      <c r="AN35" s="364"/>
      <c r="AO35" s="364"/>
      <c r="AP35" s="364"/>
      <c r="AQ35" s="364"/>
      <c r="AR35" s="364"/>
      <c r="AS35" s="364"/>
    </row>
    <row r="36" spans="1:45" ht="9.6" customHeight="1" x14ac:dyDescent="0.25">
      <c r="A36" s="391"/>
      <c r="B36" s="360"/>
      <c r="C36" s="360"/>
      <c r="D36" s="360"/>
      <c r="E36" s="369"/>
      <c r="F36" s="360"/>
      <c r="G36" s="360"/>
      <c r="H36" s="360"/>
      <c r="I36" s="360"/>
      <c r="J36" s="369"/>
      <c r="K36" s="360"/>
      <c r="L36" s="360"/>
      <c r="M36" s="360"/>
      <c r="N36" s="360"/>
      <c r="O36" s="360"/>
      <c r="P36" s="360"/>
      <c r="Q36" s="362"/>
      <c r="R36" s="363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96"/>
      <c r="AJ36" s="396"/>
      <c r="AK36" s="396"/>
      <c r="AL36" s="364"/>
      <c r="AM36" s="364"/>
      <c r="AN36" s="364"/>
      <c r="AO36" s="364"/>
      <c r="AP36" s="364"/>
      <c r="AQ36" s="364"/>
      <c r="AR36" s="364"/>
      <c r="AS36" s="364"/>
    </row>
    <row r="37" spans="1:45" ht="9.6" customHeight="1" x14ac:dyDescent="0.25">
      <c r="A37" s="392"/>
      <c r="B37" s="369"/>
      <c r="C37" s="369"/>
      <c r="D37" s="369"/>
      <c r="E37" s="369"/>
      <c r="F37" s="397"/>
      <c r="G37" s="397"/>
      <c r="H37" s="398"/>
      <c r="I37" s="359"/>
      <c r="J37" s="378"/>
      <c r="K37" s="359"/>
      <c r="L37" s="359"/>
      <c r="M37" s="359"/>
      <c r="N37" s="381"/>
      <c r="O37" s="381"/>
      <c r="P37" s="381"/>
      <c r="Q37" s="362"/>
      <c r="R37" s="363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96"/>
      <c r="AJ37" s="396"/>
      <c r="AK37" s="396"/>
      <c r="AL37" s="364"/>
      <c r="AM37" s="364"/>
      <c r="AN37" s="364"/>
      <c r="AO37" s="364"/>
      <c r="AP37" s="364"/>
      <c r="AQ37" s="364"/>
      <c r="AR37" s="364"/>
      <c r="AS37" s="364"/>
    </row>
    <row r="38" spans="1:45" ht="9.6" customHeight="1" x14ac:dyDescent="0.25">
      <c r="A38" s="391"/>
      <c r="B38" s="360"/>
      <c r="C38" s="360"/>
      <c r="D38" s="360"/>
      <c r="E38" s="369"/>
      <c r="F38" s="360"/>
      <c r="G38" s="360"/>
      <c r="H38" s="360"/>
      <c r="I38" s="360"/>
      <c r="J38" s="369"/>
      <c r="K38" s="360"/>
      <c r="L38" s="360"/>
      <c r="M38" s="360"/>
      <c r="N38" s="362"/>
      <c r="O38" s="362"/>
      <c r="P38" s="362"/>
      <c r="Q38" s="362"/>
      <c r="R38" s="363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96"/>
      <c r="AJ38" s="396"/>
      <c r="AK38" s="396"/>
      <c r="AL38" s="364"/>
      <c r="AM38" s="364"/>
      <c r="AN38" s="364"/>
      <c r="AO38" s="364"/>
      <c r="AP38" s="364"/>
      <c r="AQ38" s="364"/>
      <c r="AR38" s="364"/>
      <c r="AS38" s="364"/>
    </row>
    <row r="39" spans="1:45" ht="9.6" customHeight="1" x14ac:dyDescent="0.25">
      <c r="A39" s="392"/>
      <c r="B39" s="369"/>
      <c r="C39" s="369"/>
      <c r="D39" s="369"/>
      <c r="E39" s="369"/>
      <c r="F39" s="360"/>
      <c r="G39" s="360"/>
      <c r="H39" s="364"/>
      <c r="I39" s="393"/>
      <c r="J39" s="369"/>
      <c r="K39" s="360"/>
      <c r="L39" s="360"/>
      <c r="M39" s="360"/>
      <c r="N39" s="362"/>
      <c r="O39" s="362"/>
      <c r="P39" s="362"/>
      <c r="Q39" s="362"/>
      <c r="R39" s="363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96"/>
      <c r="AJ39" s="396"/>
      <c r="AK39" s="396"/>
      <c r="AL39" s="364"/>
      <c r="AM39" s="364"/>
      <c r="AN39" s="364"/>
      <c r="AO39" s="364"/>
      <c r="AP39" s="364"/>
      <c r="AQ39" s="364"/>
      <c r="AR39" s="364"/>
      <c r="AS39" s="364"/>
    </row>
    <row r="40" spans="1:45" ht="9.6" customHeight="1" x14ac:dyDescent="0.25">
      <c r="A40" s="392"/>
      <c r="B40" s="360"/>
      <c r="C40" s="360"/>
      <c r="D40" s="360"/>
      <c r="E40" s="369"/>
      <c r="F40" s="360"/>
      <c r="G40" s="360"/>
      <c r="H40" s="360"/>
      <c r="I40" s="360"/>
      <c r="J40" s="369"/>
      <c r="K40" s="360"/>
      <c r="L40" s="394"/>
      <c r="M40" s="360"/>
      <c r="N40" s="362"/>
      <c r="O40" s="362"/>
      <c r="P40" s="362"/>
      <c r="Q40" s="362"/>
      <c r="R40" s="363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96"/>
      <c r="AJ40" s="396"/>
      <c r="AK40" s="396"/>
      <c r="AL40" s="364"/>
      <c r="AM40" s="364"/>
      <c r="AN40" s="364"/>
      <c r="AO40" s="364"/>
      <c r="AP40" s="364"/>
      <c r="AQ40" s="364"/>
      <c r="AR40" s="364"/>
      <c r="AS40" s="364"/>
    </row>
    <row r="41" spans="1:45" ht="9.6" customHeight="1" x14ac:dyDescent="0.25">
      <c r="A41" s="392"/>
      <c r="B41" s="369"/>
      <c r="C41" s="369"/>
      <c r="D41" s="369"/>
      <c r="E41" s="369"/>
      <c r="F41" s="360"/>
      <c r="G41" s="360"/>
      <c r="H41" s="364"/>
      <c r="I41" s="360"/>
      <c r="J41" s="369"/>
      <c r="K41" s="393"/>
      <c r="L41" s="369"/>
      <c r="M41" s="360"/>
      <c r="N41" s="362"/>
      <c r="O41" s="362"/>
      <c r="P41" s="362"/>
      <c r="Q41" s="362"/>
      <c r="R41" s="363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96"/>
      <c r="AJ41" s="396"/>
      <c r="AK41" s="396"/>
      <c r="AL41" s="364"/>
      <c r="AM41" s="364"/>
      <c r="AN41" s="364"/>
      <c r="AO41" s="364"/>
      <c r="AP41" s="364"/>
      <c r="AQ41" s="364"/>
      <c r="AR41" s="364"/>
      <c r="AS41" s="364"/>
    </row>
    <row r="42" spans="1:45" ht="9.6" customHeight="1" x14ac:dyDescent="0.25">
      <c r="A42" s="392"/>
      <c r="B42" s="360"/>
      <c r="C42" s="360"/>
      <c r="D42" s="360"/>
      <c r="E42" s="369"/>
      <c r="F42" s="360"/>
      <c r="G42" s="360"/>
      <c r="H42" s="360"/>
      <c r="I42" s="360"/>
      <c r="J42" s="369"/>
      <c r="K42" s="360"/>
      <c r="L42" s="360"/>
      <c r="M42" s="360"/>
      <c r="N42" s="362"/>
      <c r="O42" s="362"/>
      <c r="P42" s="362"/>
      <c r="Q42" s="362"/>
      <c r="R42" s="363"/>
      <c r="S42" s="395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96"/>
      <c r="AJ42" s="396"/>
      <c r="AK42" s="396"/>
      <c r="AL42" s="364"/>
      <c r="AM42" s="364"/>
      <c r="AN42" s="364"/>
      <c r="AO42" s="364"/>
      <c r="AP42" s="364"/>
      <c r="AQ42" s="364"/>
      <c r="AR42" s="364"/>
      <c r="AS42" s="364"/>
    </row>
    <row r="43" spans="1:45" ht="9.6" customHeight="1" x14ac:dyDescent="0.25">
      <c r="A43" s="392"/>
      <c r="B43" s="369"/>
      <c r="C43" s="369"/>
      <c r="D43" s="369"/>
      <c r="E43" s="369"/>
      <c r="F43" s="360"/>
      <c r="G43" s="360"/>
      <c r="H43" s="364"/>
      <c r="I43" s="393"/>
      <c r="J43" s="369"/>
      <c r="K43" s="360"/>
      <c r="L43" s="360"/>
      <c r="M43" s="360"/>
      <c r="N43" s="362"/>
      <c r="O43" s="362"/>
      <c r="P43" s="362"/>
      <c r="Q43" s="362"/>
      <c r="R43" s="363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96"/>
      <c r="AJ43" s="396"/>
      <c r="AK43" s="396"/>
      <c r="AL43" s="364"/>
      <c r="AM43" s="364"/>
      <c r="AN43" s="364"/>
      <c r="AO43" s="364"/>
      <c r="AP43" s="364"/>
      <c r="AQ43" s="364"/>
      <c r="AR43" s="364"/>
      <c r="AS43" s="364"/>
    </row>
    <row r="44" spans="1:45" ht="9.6" customHeight="1" x14ac:dyDescent="0.25">
      <c r="A44" s="392"/>
      <c r="B44" s="360"/>
      <c r="C44" s="360"/>
      <c r="D44" s="360"/>
      <c r="E44" s="369"/>
      <c r="F44" s="360"/>
      <c r="G44" s="360"/>
      <c r="H44" s="360"/>
      <c r="I44" s="360"/>
      <c r="J44" s="369"/>
      <c r="K44" s="360"/>
      <c r="L44" s="360"/>
      <c r="M44" s="360"/>
      <c r="N44" s="362"/>
      <c r="O44" s="362"/>
      <c r="P44" s="362"/>
      <c r="Q44" s="362"/>
      <c r="R44" s="363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96"/>
      <c r="AJ44" s="396"/>
      <c r="AK44" s="396"/>
      <c r="AL44" s="364"/>
      <c r="AM44" s="364"/>
      <c r="AN44" s="364"/>
      <c r="AO44" s="364"/>
      <c r="AP44" s="364"/>
      <c r="AQ44" s="364"/>
      <c r="AR44" s="364"/>
      <c r="AS44" s="364"/>
    </row>
    <row r="45" spans="1:45" ht="9.6" customHeight="1" x14ac:dyDescent="0.25">
      <c r="A45" s="392"/>
      <c r="B45" s="369"/>
      <c r="C45" s="369"/>
      <c r="D45" s="369"/>
      <c r="E45" s="369"/>
      <c r="F45" s="360"/>
      <c r="G45" s="360"/>
      <c r="H45" s="364"/>
      <c r="I45" s="360"/>
      <c r="J45" s="369"/>
      <c r="K45" s="360"/>
      <c r="L45" s="360"/>
      <c r="M45" s="393"/>
      <c r="N45" s="369"/>
      <c r="O45" s="360"/>
      <c r="P45" s="362"/>
      <c r="Q45" s="362"/>
      <c r="R45" s="363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96"/>
      <c r="AJ45" s="396"/>
      <c r="AK45" s="396"/>
      <c r="AL45" s="364"/>
      <c r="AM45" s="364"/>
      <c r="AN45" s="364"/>
      <c r="AO45" s="364"/>
      <c r="AP45" s="364"/>
      <c r="AQ45" s="364"/>
      <c r="AR45" s="364"/>
      <c r="AS45" s="364"/>
    </row>
    <row r="46" spans="1:45" ht="9.6" customHeight="1" x14ac:dyDescent="0.25">
      <c r="A46" s="392"/>
      <c r="B46" s="360"/>
      <c r="C46" s="360"/>
      <c r="D46" s="360"/>
      <c r="E46" s="369"/>
      <c r="F46" s="360"/>
      <c r="G46" s="360"/>
      <c r="H46" s="360"/>
      <c r="I46" s="360"/>
      <c r="J46" s="369"/>
      <c r="K46" s="360"/>
      <c r="L46" s="360"/>
      <c r="M46" s="360"/>
      <c r="N46" s="362"/>
      <c r="O46" s="360"/>
      <c r="P46" s="362"/>
      <c r="Q46" s="362"/>
      <c r="R46" s="363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96"/>
      <c r="AJ46" s="396"/>
      <c r="AK46" s="396"/>
      <c r="AL46" s="364"/>
      <c r="AM46" s="364"/>
      <c r="AN46" s="364"/>
      <c r="AO46" s="364"/>
      <c r="AP46" s="364"/>
      <c r="AQ46" s="364"/>
      <c r="AR46" s="364"/>
      <c r="AS46" s="364"/>
    </row>
    <row r="47" spans="1:45" ht="9.6" customHeight="1" x14ac:dyDescent="0.25">
      <c r="A47" s="392"/>
      <c r="B47" s="369"/>
      <c r="C47" s="369"/>
      <c r="D47" s="369"/>
      <c r="E47" s="369"/>
      <c r="F47" s="360"/>
      <c r="G47" s="360"/>
      <c r="H47" s="364"/>
      <c r="I47" s="393"/>
      <c r="J47" s="369"/>
      <c r="K47" s="360"/>
      <c r="L47" s="360"/>
      <c r="M47" s="360"/>
      <c r="N47" s="362"/>
      <c r="O47" s="362"/>
      <c r="P47" s="362"/>
      <c r="Q47" s="362"/>
      <c r="R47" s="363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4"/>
      <c r="AG47" s="364"/>
      <c r="AH47" s="364"/>
      <c r="AI47" s="396"/>
      <c r="AJ47" s="396"/>
      <c r="AK47" s="396"/>
      <c r="AL47" s="364"/>
      <c r="AM47" s="364"/>
      <c r="AN47" s="364"/>
      <c r="AO47" s="364"/>
      <c r="AP47" s="364"/>
      <c r="AQ47" s="364"/>
      <c r="AR47" s="364"/>
      <c r="AS47" s="364"/>
    </row>
    <row r="48" spans="1:45" ht="9.6" customHeight="1" x14ac:dyDescent="0.25">
      <c r="A48" s="392"/>
      <c r="B48" s="360"/>
      <c r="C48" s="360"/>
      <c r="D48" s="360"/>
      <c r="E48" s="369"/>
      <c r="F48" s="360"/>
      <c r="G48" s="360"/>
      <c r="H48" s="360"/>
      <c r="I48" s="360"/>
      <c r="J48" s="369"/>
      <c r="K48" s="360"/>
      <c r="L48" s="394"/>
      <c r="M48" s="360"/>
      <c r="N48" s="362"/>
      <c r="O48" s="362"/>
      <c r="P48" s="362"/>
      <c r="Q48" s="362"/>
      <c r="R48" s="363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96"/>
      <c r="AJ48" s="396"/>
      <c r="AK48" s="396"/>
      <c r="AL48" s="364"/>
      <c r="AM48" s="364"/>
      <c r="AN48" s="364"/>
      <c r="AO48" s="364"/>
      <c r="AP48" s="364"/>
      <c r="AQ48" s="364"/>
      <c r="AR48" s="364"/>
      <c r="AS48" s="364"/>
    </row>
    <row r="49" spans="1:45" ht="9.6" customHeight="1" x14ac:dyDescent="0.25">
      <c r="A49" s="392"/>
      <c r="B49" s="369"/>
      <c r="C49" s="369"/>
      <c r="D49" s="369"/>
      <c r="E49" s="369"/>
      <c r="F49" s="360"/>
      <c r="G49" s="360"/>
      <c r="H49" s="364"/>
      <c r="I49" s="360"/>
      <c r="J49" s="369"/>
      <c r="K49" s="393"/>
      <c r="L49" s="369"/>
      <c r="M49" s="360"/>
      <c r="N49" s="362"/>
      <c r="O49" s="362"/>
      <c r="P49" s="362"/>
      <c r="Q49" s="362"/>
      <c r="R49" s="363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96"/>
      <c r="AJ49" s="396"/>
      <c r="AK49" s="396"/>
      <c r="AL49" s="364"/>
      <c r="AM49" s="364"/>
      <c r="AN49" s="364"/>
      <c r="AO49" s="364"/>
      <c r="AP49" s="364"/>
      <c r="AQ49" s="364"/>
      <c r="AR49" s="364"/>
      <c r="AS49" s="364"/>
    </row>
    <row r="50" spans="1:45" ht="9.6" customHeight="1" x14ac:dyDescent="0.25">
      <c r="A50" s="392"/>
      <c r="B50" s="360"/>
      <c r="C50" s="360"/>
      <c r="D50" s="360"/>
      <c r="E50" s="369"/>
      <c r="F50" s="360"/>
      <c r="G50" s="360"/>
      <c r="H50" s="360"/>
      <c r="I50" s="360"/>
      <c r="J50" s="369"/>
      <c r="K50" s="360"/>
      <c r="L50" s="360"/>
      <c r="M50" s="360"/>
      <c r="N50" s="362"/>
      <c r="O50" s="362"/>
      <c r="P50" s="362"/>
      <c r="Q50" s="362"/>
      <c r="R50" s="363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96"/>
      <c r="AJ50" s="396"/>
      <c r="AK50" s="396"/>
      <c r="AL50" s="364"/>
      <c r="AM50" s="364"/>
      <c r="AN50" s="364"/>
      <c r="AO50" s="364"/>
      <c r="AP50" s="364"/>
      <c r="AQ50" s="364"/>
      <c r="AR50" s="364"/>
      <c r="AS50" s="364"/>
    </row>
    <row r="51" spans="1:45" ht="9.6" customHeight="1" x14ac:dyDescent="0.25">
      <c r="A51" s="392"/>
      <c r="B51" s="369"/>
      <c r="C51" s="369"/>
      <c r="D51" s="369"/>
      <c r="E51" s="369"/>
      <c r="F51" s="360"/>
      <c r="G51" s="360"/>
      <c r="H51" s="364"/>
      <c r="I51" s="393"/>
      <c r="J51" s="369"/>
      <c r="K51" s="360"/>
      <c r="L51" s="360"/>
      <c r="M51" s="360"/>
      <c r="N51" s="362"/>
      <c r="O51" s="362"/>
      <c r="P51" s="362"/>
      <c r="Q51" s="362"/>
      <c r="R51" s="363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  <c r="AI51" s="396"/>
      <c r="AJ51" s="396"/>
      <c r="AK51" s="396"/>
      <c r="AL51" s="364"/>
      <c r="AM51" s="364"/>
      <c r="AN51" s="364"/>
      <c r="AO51" s="364"/>
      <c r="AP51" s="364"/>
      <c r="AQ51" s="364"/>
      <c r="AR51" s="364"/>
      <c r="AS51" s="364"/>
    </row>
    <row r="52" spans="1:45" ht="9.6" customHeight="1" x14ac:dyDescent="0.25">
      <c r="A52" s="391"/>
      <c r="B52" s="360"/>
      <c r="C52" s="360"/>
      <c r="D52" s="360"/>
      <c r="E52" s="369"/>
      <c r="F52" s="360"/>
      <c r="G52" s="360"/>
      <c r="H52" s="360"/>
      <c r="I52" s="360"/>
      <c r="J52" s="369"/>
      <c r="K52" s="360"/>
      <c r="L52" s="360"/>
      <c r="M52" s="360"/>
      <c r="N52" s="360"/>
      <c r="O52" s="360"/>
      <c r="P52" s="360"/>
      <c r="Q52" s="362"/>
      <c r="R52" s="363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  <c r="AI52" s="396"/>
      <c r="AJ52" s="396"/>
      <c r="AK52" s="396"/>
      <c r="AL52" s="364"/>
      <c r="AM52" s="364"/>
      <c r="AN52" s="364"/>
      <c r="AO52" s="364"/>
      <c r="AP52" s="364"/>
      <c r="AQ52" s="364"/>
      <c r="AR52" s="364"/>
      <c r="AS52" s="364"/>
    </row>
    <row r="53" spans="1:45" ht="6.75" customHeight="1" x14ac:dyDescent="0.25">
      <c r="A53" s="399"/>
      <c r="B53" s="399"/>
      <c r="C53" s="399"/>
      <c r="D53" s="399"/>
      <c r="E53" s="399"/>
      <c r="F53" s="400"/>
      <c r="G53" s="400"/>
      <c r="H53" s="400"/>
      <c r="I53" s="400"/>
      <c r="J53" s="401"/>
      <c r="K53" s="400"/>
      <c r="L53" s="402"/>
      <c r="M53" s="400"/>
      <c r="N53" s="402"/>
      <c r="O53" s="400"/>
      <c r="P53" s="402"/>
      <c r="Q53" s="400"/>
      <c r="R53" s="402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396"/>
      <c r="AJ53" s="396"/>
      <c r="AK53" s="396"/>
      <c r="AL53" s="403"/>
      <c r="AM53" s="403"/>
      <c r="AN53" s="403"/>
      <c r="AO53" s="403"/>
      <c r="AP53" s="403"/>
      <c r="AQ53" s="403"/>
      <c r="AR53" s="403"/>
      <c r="AS53" s="403"/>
    </row>
    <row r="54" spans="1:45" ht="10.5" customHeight="1" x14ac:dyDescent="0.25">
      <c r="A54" s="243" t="s">
        <v>114</v>
      </c>
      <c r="B54" s="244"/>
      <c r="C54" s="244"/>
      <c r="D54" s="245"/>
      <c r="E54" s="404" t="s">
        <v>132</v>
      </c>
      <c r="F54" s="405" t="s">
        <v>133</v>
      </c>
      <c r="G54" s="404"/>
      <c r="H54" s="404"/>
      <c r="I54" s="406"/>
      <c r="J54" s="404" t="s">
        <v>132</v>
      </c>
      <c r="K54" s="405" t="s">
        <v>134</v>
      </c>
      <c r="L54" s="407"/>
      <c r="M54" s="405" t="s">
        <v>135</v>
      </c>
      <c r="N54" s="408"/>
      <c r="O54" s="409" t="s">
        <v>136</v>
      </c>
      <c r="P54" s="409"/>
      <c r="Q54" s="410"/>
      <c r="R54" s="411"/>
      <c r="S54" s="56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12"/>
      <c r="AH54" s="412"/>
      <c r="AI54" s="412"/>
      <c r="AJ54" s="412"/>
      <c r="AK54" s="412"/>
      <c r="AL54" s="412"/>
      <c r="AM54" s="412"/>
      <c r="AN54" s="412"/>
      <c r="AO54" s="412"/>
      <c r="AP54" s="412"/>
      <c r="AQ54" s="412"/>
      <c r="AR54" s="412"/>
      <c r="AS54" s="412"/>
    </row>
    <row r="55" spans="1:45" ht="9" customHeight="1" x14ac:dyDescent="0.25">
      <c r="A55" s="254" t="s">
        <v>137</v>
      </c>
      <c r="B55" s="255"/>
      <c r="C55" s="413"/>
      <c r="D55" s="256"/>
      <c r="E55" s="414">
        <v>1</v>
      </c>
      <c r="F55" s="412" t="e">
        <f>IF(E55&gt;$R$62,0,UPPER(VLOOKUP(E55,#REF!,2)))</f>
        <v>#REF!</v>
      </c>
      <c r="G55" s="414"/>
      <c r="H55" s="412"/>
      <c r="I55" s="272"/>
      <c r="J55" s="415" t="s">
        <v>138</v>
      </c>
      <c r="K55" s="416"/>
      <c r="L55" s="417"/>
      <c r="M55" s="416"/>
      <c r="N55" s="418"/>
      <c r="O55" s="261" t="s">
        <v>139</v>
      </c>
      <c r="P55" s="419"/>
      <c r="Q55" s="419"/>
      <c r="R55" s="418"/>
      <c r="S55" s="56"/>
      <c r="T55" s="412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12"/>
      <c r="AF55" s="412"/>
      <c r="AG55" s="412"/>
      <c r="AH55" s="412"/>
      <c r="AI55" s="412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</row>
    <row r="56" spans="1:45" ht="9" customHeight="1" x14ac:dyDescent="0.25">
      <c r="A56" s="265" t="s">
        <v>140</v>
      </c>
      <c r="B56" s="266"/>
      <c r="C56" s="420"/>
      <c r="D56" s="267"/>
      <c r="E56" s="414">
        <v>2</v>
      </c>
      <c r="F56" s="412" t="e">
        <f>IF(E56&gt;$R$62,0,UPPER(VLOOKUP(E56,#REF!,2)))</f>
        <v>#REF!</v>
      </c>
      <c r="G56" s="414"/>
      <c r="H56" s="412"/>
      <c r="I56" s="272"/>
      <c r="J56" s="415" t="s">
        <v>141</v>
      </c>
      <c r="K56" s="416"/>
      <c r="L56" s="417"/>
      <c r="M56" s="416"/>
      <c r="N56" s="418"/>
      <c r="O56" s="296"/>
      <c r="P56" s="298"/>
      <c r="Q56" s="266"/>
      <c r="R56" s="421"/>
      <c r="S56" s="56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2"/>
      <c r="AF56" s="412"/>
      <c r="AG56" s="412"/>
      <c r="AH56" s="412"/>
      <c r="AI56" s="412"/>
      <c r="AJ56" s="412"/>
      <c r="AK56" s="412"/>
      <c r="AL56" s="412"/>
      <c r="AM56" s="412"/>
      <c r="AN56" s="412"/>
      <c r="AO56" s="412"/>
      <c r="AP56" s="412"/>
      <c r="AQ56" s="412"/>
      <c r="AR56" s="412"/>
      <c r="AS56" s="412"/>
    </row>
    <row r="57" spans="1:45" ht="9" customHeight="1" x14ac:dyDescent="0.25">
      <c r="A57" s="276"/>
      <c r="B57" s="277"/>
      <c r="C57" s="422"/>
      <c r="D57" s="278"/>
      <c r="E57" s="414"/>
      <c r="F57" s="412"/>
      <c r="G57" s="414"/>
      <c r="H57" s="412"/>
      <c r="I57" s="272"/>
      <c r="J57" s="415" t="s">
        <v>142</v>
      </c>
      <c r="K57" s="416"/>
      <c r="L57" s="417"/>
      <c r="M57" s="416"/>
      <c r="N57" s="418"/>
      <c r="O57" s="261" t="s">
        <v>143</v>
      </c>
      <c r="P57" s="419"/>
      <c r="Q57" s="419"/>
      <c r="R57" s="418"/>
      <c r="S57" s="56"/>
      <c r="T57" s="412"/>
      <c r="U57" s="412"/>
      <c r="V57" s="412"/>
      <c r="W57" s="412"/>
      <c r="X57" s="412"/>
      <c r="Y57" s="412"/>
      <c r="Z57" s="412"/>
      <c r="AA57" s="412"/>
      <c r="AB57" s="412"/>
      <c r="AC57" s="412"/>
      <c r="AD57" s="412"/>
      <c r="AE57" s="412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</row>
    <row r="58" spans="1:45" ht="9" customHeight="1" x14ac:dyDescent="0.25">
      <c r="A58" s="282"/>
      <c r="B58" s="283"/>
      <c r="C58" s="283"/>
      <c r="D58" s="284"/>
      <c r="E58" s="414"/>
      <c r="F58" s="412"/>
      <c r="G58" s="414"/>
      <c r="H58" s="412"/>
      <c r="I58" s="272"/>
      <c r="J58" s="415" t="s">
        <v>144</v>
      </c>
      <c r="K58" s="416"/>
      <c r="L58" s="417"/>
      <c r="M58" s="416"/>
      <c r="N58" s="418"/>
      <c r="O58" s="416"/>
      <c r="P58" s="417"/>
      <c r="Q58" s="416"/>
      <c r="R58" s="418"/>
      <c r="S58" s="56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</row>
    <row r="59" spans="1:45" ht="9" customHeight="1" x14ac:dyDescent="0.25">
      <c r="A59" s="286"/>
      <c r="B59" s="287"/>
      <c r="C59" s="287"/>
      <c r="D59" s="288"/>
      <c r="E59" s="414"/>
      <c r="F59" s="412"/>
      <c r="G59" s="414"/>
      <c r="H59" s="412"/>
      <c r="I59" s="272"/>
      <c r="J59" s="415" t="s">
        <v>145</v>
      </c>
      <c r="K59" s="416"/>
      <c r="L59" s="417"/>
      <c r="M59" s="416"/>
      <c r="N59" s="418"/>
      <c r="O59" s="266"/>
      <c r="P59" s="298"/>
      <c r="Q59" s="266"/>
      <c r="R59" s="421"/>
      <c r="S59" s="56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</row>
    <row r="60" spans="1:45" ht="9" customHeight="1" x14ac:dyDescent="0.25">
      <c r="A60" s="289"/>
      <c r="B60" s="290"/>
      <c r="C60" s="283"/>
      <c r="D60" s="284"/>
      <c r="E60" s="414"/>
      <c r="F60" s="412"/>
      <c r="G60" s="414"/>
      <c r="H60" s="412"/>
      <c r="I60" s="272"/>
      <c r="J60" s="415" t="s">
        <v>146</v>
      </c>
      <c r="K60" s="416"/>
      <c r="L60" s="417"/>
      <c r="M60" s="416"/>
      <c r="N60" s="418"/>
      <c r="O60" s="261" t="s">
        <v>33</v>
      </c>
      <c r="P60" s="419"/>
      <c r="Q60" s="419"/>
      <c r="R60" s="418"/>
      <c r="S60" s="56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</row>
    <row r="61" spans="1:45" ht="9" customHeight="1" x14ac:dyDescent="0.25">
      <c r="A61" s="289"/>
      <c r="B61" s="290"/>
      <c r="C61" s="423"/>
      <c r="D61" s="291"/>
      <c r="E61" s="414"/>
      <c r="F61" s="412"/>
      <c r="G61" s="414"/>
      <c r="H61" s="412"/>
      <c r="I61" s="272"/>
      <c r="J61" s="415" t="s">
        <v>147</v>
      </c>
      <c r="K61" s="416"/>
      <c r="L61" s="417"/>
      <c r="M61" s="416"/>
      <c r="N61" s="418"/>
      <c r="O61" s="416"/>
      <c r="P61" s="417"/>
      <c r="Q61" s="416"/>
      <c r="R61" s="418"/>
      <c r="S61" s="56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</row>
    <row r="62" spans="1:45" ht="9" customHeight="1" x14ac:dyDescent="0.25">
      <c r="A62" s="292"/>
      <c r="B62" s="293"/>
      <c r="C62" s="424"/>
      <c r="D62" s="294"/>
      <c r="E62" s="425"/>
      <c r="F62" s="296"/>
      <c r="G62" s="425"/>
      <c r="H62" s="296"/>
      <c r="I62" s="299"/>
      <c r="J62" s="426" t="s">
        <v>148</v>
      </c>
      <c r="K62" s="266"/>
      <c r="L62" s="298"/>
      <c r="M62" s="266"/>
      <c r="N62" s="421"/>
      <c r="O62" s="266">
        <f>R4</f>
        <v>0</v>
      </c>
      <c r="P62" s="298"/>
      <c r="Q62" s="266"/>
      <c r="R62" s="427" t="e">
        <f>MIN(4,#REF!)</f>
        <v>#REF!</v>
      </c>
      <c r="S62" s="56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</row>
    <row r="63" spans="1:45" x14ac:dyDescent="0.25"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L63" s="227"/>
      <c r="AM63" s="227"/>
      <c r="AN63" s="227"/>
      <c r="AO63" s="227"/>
      <c r="AP63" s="227"/>
      <c r="AQ63" s="227"/>
      <c r="AR63" s="227"/>
      <c r="AS63" s="227"/>
    </row>
    <row r="64" spans="1:45" x14ac:dyDescent="0.25"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L64" s="227"/>
      <c r="AM64" s="227"/>
      <c r="AN64" s="227"/>
      <c r="AO64" s="227"/>
      <c r="AP64" s="227"/>
      <c r="AQ64" s="227"/>
      <c r="AR64" s="227"/>
      <c r="AS64" s="227"/>
    </row>
    <row r="65" spans="20:45" x14ac:dyDescent="0.25"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L65" s="227"/>
      <c r="AM65" s="227"/>
      <c r="AN65" s="227"/>
      <c r="AO65" s="227"/>
      <c r="AP65" s="227"/>
      <c r="AQ65" s="227"/>
      <c r="AR65" s="227"/>
      <c r="AS65" s="227"/>
    </row>
    <row r="66" spans="20:45" x14ac:dyDescent="0.25"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L66" s="227"/>
      <c r="AM66" s="227"/>
      <c r="AN66" s="227"/>
      <c r="AO66" s="227"/>
      <c r="AP66" s="227"/>
      <c r="AQ66" s="227"/>
      <c r="AR66" s="227"/>
      <c r="AS66" s="227"/>
    </row>
    <row r="67" spans="20:45" x14ac:dyDescent="0.25"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L67" s="227"/>
      <c r="AM67" s="227"/>
      <c r="AN67" s="227"/>
      <c r="AO67" s="227"/>
      <c r="AP67" s="227"/>
      <c r="AQ67" s="227"/>
      <c r="AR67" s="227"/>
      <c r="AS67" s="227"/>
    </row>
    <row r="68" spans="20:45" x14ac:dyDescent="0.25"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L68" s="227"/>
      <c r="AM68" s="227"/>
      <c r="AN68" s="227"/>
      <c r="AO68" s="227"/>
      <c r="AP68" s="227"/>
      <c r="AQ68" s="227"/>
      <c r="AR68" s="227"/>
      <c r="AS68" s="227"/>
    </row>
    <row r="69" spans="20:45" x14ac:dyDescent="0.25"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L69" s="227"/>
      <c r="AM69" s="227"/>
      <c r="AN69" s="227"/>
      <c r="AO69" s="227"/>
      <c r="AP69" s="227"/>
      <c r="AQ69" s="227"/>
      <c r="AR69" s="227"/>
      <c r="AS69" s="227"/>
    </row>
    <row r="70" spans="20:45" x14ac:dyDescent="0.25"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L70" s="227"/>
      <c r="AM70" s="227"/>
      <c r="AN70" s="227"/>
      <c r="AO70" s="227"/>
      <c r="AP70" s="227"/>
      <c r="AQ70" s="227"/>
      <c r="AR70" s="227"/>
      <c r="AS70" s="227"/>
    </row>
    <row r="71" spans="20:45" x14ac:dyDescent="0.25"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L71" s="227"/>
      <c r="AM71" s="227"/>
      <c r="AN71" s="227"/>
      <c r="AO71" s="227"/>
      <c r="AP71" s="227"/>
      <c r="AQ71" s="227"/>
      <c r="AR71" s="227"/>
      <c r="AS71" s="227"/>
    </row>
    <row r="72" spans="20:45" x14ac:dyDescent="0.25"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L72" s="227"/>
      <c r="AM72" s="227"/>
      <c r="AN72" s="227"/>
      <c r="AO72" s="227"/>
      <c r="AP72" s="227"/>
      <c r="AQ72" s="227"/>
      <c r="AR72" s="227"/>
      <c r="AS72" s="227"/>
    </row>
    <row r="73" spans="20:45" x14ac:dyDescent="0.25"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L73" s="227"/>
      <c r="AM73" s="227"/>
      <c r="AN73" s="227"/>
      <c r="AO73" s="227"/>
      <c r="AP73" s="227"/>
      <c r="AQ73" s="227"/>
      <c r="AR73" s="227"/>
      <c r="AS73" s="227"/>
    </row>
    <row r="74" spans="20:45" x14ac:dyDescent="0.25"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L74" s="227"/>
      <c r="AM74" s="227"/>
      <c r="AN74" s="227"/>
      <c r="AO74" s="227"/>
      <c r="AP74" s="227"/>
      <c r="AQ74" s="227"/>
      <c r="AR74" s="227"/>
      <c r="AS74" s="227"/>
    </row>
    <row r="75" spans="20:45" x14ac:dyDescent="0.25"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L75" s="227"/>
      <c r="AM75" s="227"/>
      <c r="AN75" s="227"/>
      <c r="AO75" s="227"/>
      <c r="AP75" s="227"/>
      <c r="AQ75" s="227"/>
      <c r="AR75" s="227"/>
      <c r="AS75" s="227"/>
    </row>
    <row r="76" spans="20:45" x14ac:dyDescent="0.25"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L76" s="227"/>
      <c r="AM76" s="227"/>
      <c r="AN76" s="227"/>
      <c r="AO76" s="227"/>
      <c r="AP76" s="227"/>
      <c r="AQ76" s="227"/>
      <c r="AR76" s="227"/>
      <c r="AS76" s="227"/>
    </row>
    <row r="77" spans="20:45" x14ac:dyDescent="0.25"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L77" s="227"/>
      <c r="AM77" s="227"/>
      <c r="AN77" s="227"/>
      <c r="AO77" s="227"/>
      <c r="AP77" s="227"/>
      <c r="AQ77" s="227"/>
      <c r="AR77" s="227"/>
      <c r="AS77" s="227"/>
    </row>
    <row r="78" spans="20:45" x14ac:dyDescent="0.25"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L78" s="227"/>
      <c r="AM78" s="227"/>
      <c r="AN78" s="227"/>
      <c r="AO78" s="227"/>
      <c r="AP78" s="227"/>
      <c r="AQ78" s="227"/>
      <c r="AR78" s="227"/>
      <c r="AS78" s="227"/>
    </row>
    <row r="79" spans="20:45" x14ac:dyDescent="0.25"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L79" s="227"/>
      <c r="AM79" s="227"/>
      <c r="AN79" s="227"/>
      <c r="AO79" s="227"/>
      <c r="AP79" s="227"/>
      <c r="AQ79" s="227"/>
      <c r="AR79" s="227"/>
      <c r="AS79" s="227"/>
    </row>
    <row r="80" spans="20:45" x14ac:dyDescent="0.25"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L80" s="227"/>
      <c r="AM80" s="227"/>
      <c r="AN80" s="227"/>
      <c r="AO80" s="227"/>
      <c r="AP80" s="227"/>
      <c r="AQ80" s="227"/>
      <c r="AR80" s="227"/>
      <c r="AS80" s="227"/>
    </row>
    <row r="81" spans="20:45" x14ac:dyDescent="0.25"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L81" s="227"/>
      <c r="AM81" s="227"/>
      <c r="AN81" s="227"/>
      <c r="AO81" s="227"/>
      <c r="AP81" s="227"/>
      <c r="AQ81" s="227"/>
      <c r="AR81" s="227"/>
      <c r="AS81" s="227"/>
    </row>
    <row r="82" spans="20:45" x14ac:dyDescent="0.25"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L82" s="227"/>
      <c r="AM82" s="227"/>
      <c r="AN82" s="227"/>
      <c r="AO82" s="227"/>
      <c r="AP82" s="227"/>
      <c r="AQ82" s="227"/>
      <c r="AR82" s="227"/>
      <c r="AS82" s="227"/>
    </row>
    <row r="83" spans="20:45" x14ac:dyDescent="0.25"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L83" s="227"/>
      <c r="AM83" s="227"/>
      <c r="AN83" s="227"/>
      <c r="AO83" s="227"/>
      <c r="AP83" s="227"/>
      <c r="AQ83" s="227"/>
      <c r="AR83" s="227"/>
      <c r="AS83" s="227"/>
    </row>
    <row r="84" spans="20:45" x14ac:dyDescent="0.25"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L84" s="227"/>
      <c r="AM84" s="227"/>
      <c r="AN84" s="227"/>
      <c r="AO84" s="227"/>
      <c r="AP84" s="227"/>
      <c r="AQ84" s="227"/>
      <c r="AR84" s="227"/>
      <c r="AS84" s="227"/>
    </row>
    <row r="85" spans="20:45" x14ac:dyDescent="0.25"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L85" s="227"/>
      <c r="AM85" s="227"/>
      <c r="AN85" s="227"/>
      <c r="AO85" s="227"/>
      <c r="AP85" s="227"/>
      <c r="AQ85" s="227"/>
      <c r="AR85" s="227"/>
      <c r="AS85" s="227"/>
    </row>
    <row r="86" spans="20:45" x14ac:dyDescent="0.25"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L86" s="227"/>
      <c r="AM86" s="227"/>
      <c r="AN86" s="227"/>
      <c r="AO86" s="227"/>
      <c r="AP86" s="227"/>
      <c r="AQ86" s="227"/>
      <c r="AR86" s="227"/>
      <c r="AS86" s="227"/>
    </row>
    <row r="87" spans="20:45" x14ac:dyDescent="0.25"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L87" s="227"/>
      <c r="AM87" s="227"/>
      <c r="AN87" s="227"/>
      <c r="AO87" s="227"/>
      <c r="AP87" s="227"/>
      <c r="AQ87" s="227"/>
      <c r="AR87" s="227"/>
      <c r="AS87" s="227"/>
    </row>
    <row r="88" spans="20:45" x14ac:dyDescent="0.25"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L88" s="227"/>
      <c r="AM88" s="227"/>
      <c r="AN88" s="227"/>
      <c r="AO88" s="227"/>
      <c r="AP88" s="227"/>
      <c r="AQ88" s="227"/>
      <c r="AR88" s="227"/>
      <c r="AS88" s="227"/>
    </row>
    <row r="89" spans="20:45" x14ac:dyDescent="0.25"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L89" s="227"/>
      <c r="AM89" s="227"/>
      <c r="AN89" s="227"/>
      <c r="AO89" s="227"/>
      <c r="AP89" s="227"/>
      <c r="AQ89" s="227"/>
      <c r="AR89" s="227"/>
      <c r="AS89" s="227"/>
    </row>
    <row r="90" spans="20:45" x14ac:dyDescent="0.25"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L90" s="227"/>
      <c r="AM90" s="227"/>
      <c r="AN90" s="227"/>
      <c r="AO90" s="227"/>
      <c r="AP90" s="227"/>
      <c r="AQ90" s="227"/>
      <c r="AR90" s="227"/>
      <c r="AS90" s="227"/>
    </row>
    <row r="91" spans="20:45" x14ac:dyDescent="0.25"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L91" s="227"/>
      <c r="AM91" s="227"/>
      <c r="AN91" s="227"/>
      <c r="AO91" s="227"/>
      <c r="AP91" s="227"/>
      <c r="AQ91" s="227"/>
      <c r="AR91" s="227"/>
      <c r="AS91" s="227"/>
    </row>
    <row r="92" spans="20:45" x14ac:dyDescent="0.25"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L92" s="227"/>
      <c r="AM92" s="227"/>
      <c r="AN92" s="227"/>
      <c r="AO92" s="227"/>
      <c r="AP92" s="227"/>
      <c r="AQ92" s="227"/>
      <c r="AR92" s="227"/>
      <c r="AS92" s="227"/>
    </row>
    <row r="93" spans="20:45" x14ac:dyDescent="0.25"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L93" s="227"/>
      <c r="AM93" s="227"/>
      <c r="AN93" s="227"/>
      <c r="AO93" s="227"/>
      <c r="AP93" s="227"/>
      <c r="AQ93" s="227"/>
      <c r="AR93" s="227"/>
      <c r="AS93" s="227"/>
    </row>
    <row r="94" spans="20:45" x14ac:dyDescent="0.25"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L94" s="227"/>
      <c r="AM94" s="227"/>
      <c r="AN94" s="227"/>
      <c r="AO94" s="227"/>
      <c r="AP94" s="227"/>
      <c r="AQ94" s="227"/>
      <c r="AR94" s="227"/>
      <c r="AS94" s="227"/>
    </row>
    <row r="95" spans="20:45" x14ac:dyDescent="0.25"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L95" s="227"/>
      <c r="AM95" s="227"/>
      <c r="AN95" s="227"/>
      <c r="AO95" s="227"/>
      <c r="AP95" s="227"/>
      <c r="AQ95" s="227"/>
      <c r="AR95" s="227"/>
      <c r="AS95" s="227"/>
    </row>
    <row r="96" spans="20:45" x14ac:dyDescent="0.25"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L96" s="227"/>
      <c r="AM96" s="227"/>
      <c r="AN96" s="227"/>
      <c r="AO96" s="227"/>
      <c r="AP96" s="227"/>
      <c r="AQ96" s="227"/>
      <c r="AR96" s="227"/>
      <c r="AS96" s="227"/>
    </row>
    <row r="97" spans="20:45" x14ac:dyDescent="0.25"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L97" s="227"/>
      <c r="AM97" s="227"/>
      <c r="AN97" s="227"/>
      <c r="AO97" s="227"/>
      <c r="AP97" s="227"/>
      <c r="AQ97" s="227"/>
      <c r="AR97" s="227"/>
      <c r="AS97" s="227"/>
    </row>
    <row r="98" spans="20:45" x14ac:dyDescent="0.25"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L98" s="227"/>
      <c r="AM98" s="227"/>
      <c r="AN98" s="227"/>
      <c r="AO98" s="227"/>
      <c r="AP98" s="227"/>
      <c r="AQ98" s="227"/>
      <c r="AR98" s="227"/>
      <c r="AS98" s="227"/>
    </row>
    <row r="99" spans="20:45" x14ac:dyDescent="0.25"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L99" s="227"/>
      <c r="AM99" s="227"/>
      <c r="AN99" s="227"/>
      <c r="AO99" s="227"/>
      <c r="AP99" s="227"/>
      <c r="AQ99" s="227"/>
      <c r="AR99" s="227"/>
      <c r="AS99" s="227"/>
    </row>
    <row r="100" spans="20:45" x14ac:dyDescent="0.25"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L100" s="227"/>
      <c r="AM100" s="227"/>
      <c r="AN100" s="227"/>
      <c r="AO100" s="227"/>
      <c r="AP100" s="227"/>
      <c r="AQ100" s="227"/>
      <c r="AR100" s="227"/>
      <c r="AS100" s="227"/>
    </row>
    <row r="101" spans="20:45" x14ac:dyDescent="0.25"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L101" s="227"/>
      <c r="AM101" s="227"/>
      <c r="AN101" s="227"/>
      <c r="AO101" s="227"/>
      <c r="AP101" s="227"/>
      <c r="AQ101" s="227"/>
      <c r="AR101" s="227"/>
      <c r="AS101" s="227"/>
    </row>
    <row r="102" spans="20:45" x14ac:dyDescent="0.25"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L102" s="227"/>
      <c r="AM102" s="227"/>
      <c r="AN102" s="227"/>
      <c r="AO102" s="227"/>
      <c r="AP102" s="227"/>
      <c r="AQ102" s="227"/>
      <c r="AR102" s="227"/>
      <c r="AS102" s="227"/>
    </row>
    <row r="103" spans="20:45" x14ac:dyDescent="0.25"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L103" s="227"/>
      <c r="AM103" s="227"/>
      <c r="AN103" s="227"/>
      <c r="AO103" s="227"/>
      <c r="AP103" s="227"/>
      <c r="AQ103" s="227"/>
      <c r="AR103" s="227"/>
      <c r="AS103" s="227"/>
    </row>
    <row r="104" spans="20:45" x14ac:dyDescent="0.25"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L104" s="227"/>
      <c r="AM104" s="227"/>
      <c r="AN104" s="227"/>
      <c r="AO104" s="227"/>
      <c r="AP104" s="227"/>
      <c r="AQ104" s="227"/>
      <c r="AR104" s="227"/>
      <c r="AS104" s="227"/>
    </row>
    <row r="105" spans="20:45" x14ac:dyDescent="0.25"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L105" s="227"/>
      <c r="AM105" s="227"/>
      <c r="AN105" s="227"/>
      <c r="AO105" s="227"/>
      <c r="AP105" s="227"/>
      <c r="AQ105" s="227"/>
      <c r="AR105" s="227"/>
      <c r="AS105" s="227"/>
    </row>
    <row r="106" spans="20:45" x14ac:dyDescent="0.25"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L106" s="227"/>
      <c r="AM106" s="227"/>
      <c r="AN106" s="227"/>
      <c r="AO106" s="227"/>
      <c r="AP106" s="227"/>
      <c r="AQ106" s="227"/>
      <c r="AR106" s="227"/>
      <c r="AS106" s="227"/>
    </row>
    <row r="107" spans="20:45" x14ac:dyDescent="0.25"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L107" s="227"/>
      <c r="AM107" s="227"/>
      <c r="AN107" s="227"/>
      <c r="AO107" s="227"/>
      <c r="AP107" s="227"/>
      <c r="AQ107" s="227"/>
      <c r="AR107" s="227"/>
      <c r="AS107" s="227"/>
    </row>
    <row r="108" spans="20:45" x14ac:dyDescent="0.25"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L108" s="227"/>
      <c r="AM108" s="227"/>
      <c r="AN108" s="227"/>
      <c r="AO108" s="227"/>
      <c r="AP108" s="227"/>
      <c r="AQ108" s="227"/>
      <c r="AR108" s="227"/>
      <c r="AS108" s="227"/>
    </row>
    <row r="109" spans="20:45" x14ac:dyDescent="0.25"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L109" s="227"/>
      <c r="AM109" s="227"/>
      <c r="AN109" s="227"/>
      <c r="AO109" s="227"/>
      <c r="AP109" s="227"/>
      <c r="AQ109" s="227"/>
      <c r="AR109" s="227"/>
      <c r="AS109" s="227"/>
    </row>
    <row r="110" spans="20:45" x14ac:dyDescent="0.25"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L110" s="227"/>
      <c r="AM110" s="227"/>
      <c r="AN110" s="227"/>
      <c r="AO110" s="227"/>
      <c r="AP110" s="227"/>
      <c r="AQ110" s="227"/>
      <c r="AR110" s="227"/>
      <c r="AS110" s="227"/>
    </row>
    <row r="111" spans="20:45" x14ac:dyDescent="0.25"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L111" s="227"/>
      <c r="AM111" s="227"/>
      <c r="AN111" s="227"/>
      <c r="AO111" s="227"/>
      <c r="AP111" s="227"/>
      <c r="AQ111" s="227"/>
      <c r="AR111" s="227"/>
      <c r="AS111" s="227"/>
    </row>
    <row r="112" spans="20:45" x14ac:dyDescent="0.25"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L112" s="227"/>
      <c r="AM112" s="227"/>
      <c r="AN112" s="227"/>
      <c r="AO112" s="227"/>
      <c r="AP112" s="227"/>
      <c r="AQ112" s="227"/>
      <c r="AR112" s="227"/>
      <c r="AS112" s="227"/>
    </row>
    <row r="113" spans="20:45" x14ac:dyDescent="0.25"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L113" s="227"/>
      <c r="AM113" s="227"/>
      <c r="AN113" s="227"/>
      <c r="AO113" s="227"/>
      <c r="AP113" s="227"/>
      <c r="AQ113" s="227"/>
      <c r="AR113" s="227"/>
      <c r="AS113" s="227"/>
    </row>
    <row r="114" spans="20:45" x14ac:dyDescent="0.25"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L114" s="227"/>
      <c r="AM114" s="227"/>
      <c r="AN114" s="227"/>
      <c r="AO114" s="227"/>
      <c r="AP114" s="227"/>
      <c r="AQ114" s="227"/>
      <c r="AR114" s="227"/>
      <c r="AS114" s="227"/>
    </row>
    <row r="115" spans="20:45" x14ac:dyDescent="0.25"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L115" s="227"/>
      <c r="AM115" s="227"/>
      <c r="AN115" s="227"/>
      <c r="AO115" s="227"/>
      <c r="AP115" s="227"/>
      <c r="AQ115" s="227"/>
      <c r="AR115" s="227"/>
      <c r="AS115" s="227"/>
    </row>
    <row r="116" spans="20:45" x14ac:dyDescent="0.25"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L116" s="227"/>
      <c r="AM116" s="227"/>
      <c r="AN116" s="227"/>
      <c r="AO116" s="227"/>
      <c r="AP116" s="227"/>
      <c r="AQ116" s="227"/>
      <c r="AR116" s="227"/>
      <c r="AS116" s="227"/>
    </row>
    <row r="117" spans="20:45" x14ac:dyDescent="0.25"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L117" s="227"/>
      <c r="AM117" s="227"/>
      <c r="AN117" s="227"/>
      <c r="AO117" s="227"/>
      <c r="AP117" s="227"/>
      <c r="AQ117" s="227"/>
      <c r="AR117" s="227"/>
      <c r="AS117" s="227"/>
    </row>
    <row r="118" spans="20:45" x14ac:dyDescent="0.25"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L118" s="227"/>
      <c r="AM118" s="227"/>
      <c r="AN118" s="227"/>
      <c r="AO118" s="227"/>
      <c r="AP118" s="227"/>
      <c r="AQ118" s="227"/>
      <c r="AR118" s="227"/>
      <c r="AS118" s="227"/>
    </row>
    <row r="119" spans="20:45" x14ac:dyDescent="0.25"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L119" s="227"/>
      <c r="AM119" s="227"/>
      <c r="AN119" s="227"/>
      <c r="AO119" s="227"/>
      <c r="AP119" s="227"/>
      <c r="AQ119" s="227"/>
      <c r="AR119" s="227"/>
      <c r="AS119" s="227"/>
    </row>
    <row r="120" spans="20:45" x14ac:dyDescent="0.25"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L120" s="227"/>
      <c r="AM120" s="227"/>
      <c r="AN120" s="227"/>
      <c r="AO120" s="227"/>
      <c r="AP120" s="227"/>
      <c r="AQ120" s="227"/>
      <c r="AR120" s="227"/>
      <c r="AS120" s="227"/>
    </row>
    <row r="121" spans="20:45" x14ac:dyDescent="0.25"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L121" s="227"/>
      <c r="AM121" s="227"/>
      <c r="AN121" s="227"/>
      <c r="AO121" s="227"/>
      <c r="AP121" s="227"/>
      <c r="AQ121" s="227"/>
      <c r="AR121" s="227"/>
      <c r="AS121" s="227"/>
    </row>
    <row r="122" spans="20:45" x14ac:dyDescent="0.25"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L122" s="227"/>
      <c r="AM122" s="227"/>
      <c r="AN122" s="227"/>
      <c r="AO122" s="227"/>
      <c r="AP122" s="227"/>
      <c r="AQ122" s="227"/>
      <c r="AR122" s="227"/>
      <c r="AS122" s="227"/>
    </row>
    <row r="123" spans="20:45" x14ac:dyDescent="0.25"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L123" s="227"/>
      <c r="AM123" s="227"/>
      <c r="AN123" s="227"/>
      <c r="AO123" s="227"/>
      <c r="AP123" s="227"/>
      <c r="AQ123" s="227"/>
      <c r="AR123" s="227"/>
      <c r="AS123" s="227"/>
    </row>
    <row r="124" spans="20:45" x14ac:dyDescent="0.25"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L124" s="227"/>
      <c r="AM124" s="227"/>
      <c r="AN124" s="227"/>
      <c r="AO124" s="227"/>
      <c r="AP124" s="227"/>
      <c r="AQ124" s="227"/>
      <c r="AR124" s="227"/>
      <c r="AS124" s="227"/>
    </row>
    <row r="125" spans="20:45" x14ac:dyDescent="0.25"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L125" s="227"/>
      <c r="AM125" s="227"/>
      <c r="AN125" s="227"/>
      <c r="AO125" s="227"/>
      <c r="AP125" s="227"/>
      <c r="AQ125" s="227"/>
      <c r="AR125" s="227"/>
      <c r="AS125" s="227"/>
    </row>
    <row r="126" spans="20:45" x14ac:dyDescent="0.25"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L126" s="227"/>
      <c r="AM126" s="227"/>
      <c r="AN126" s="227"/>
      <c r="AO126" s="227"/>
      <c r="AP126" s="227"/>
      <c r="AQ126" s="227"/>
      <c r="AR126" s="227"/>
      <c r="AS126" s="227"/>
    </row>
    <row r="127" spans="20:45" x14ac:dyDescent="0.25"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L127" s="227"/>
      <c r="AM127" s="227"/>
      <c r="AN127" s="227"/>
      <c r="AO127" s="227"/>
      <c r="AP127" s="227"/>
      <c r="AQ127" s="227"/>
      <c r="AR127" s="227"/>
      <c r="AS127" s="227"/>
    </row>
    <row r="128" spans="20:45" x14ac:dyDescent="0.25"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L128" s="227"/>
      <c r="AM128" s="227"/>
      <c r="AN128" s="227"/>
      <c r="AO128" s="227"/>
      <c r="AP128" s="227"/>
      <c r="AQ128" s="227"/>
      <c r="AR128" s="227"/>
      <c r="AS128" s="227"/>
    </row>
    <row r="129" spans="20:45" x14ac:dyDescent="0.25"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L129" s="227"/>
      <c r="AM129" s="227"/>
      <c r="AN129" s="227"/>
      <c r="AO129" s="227"/>
      <c r="AP129" s="227"/>
      <c r="AQ129" s="227"/>
      <c r="AR129" s="227"/>
      <c r="AS129" s="227"/>
    </row>
    <row r="130" spans="20:45" x14ac:dyDescent="0.25"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L130" s="227"/>
      <c r="AM130" s="227"/>
      <c r="AN130" s="227"/>
      <c r="AO130" s="227"/>
      <c r="AP130" s="227"/>
      <c r="AQ130" s="227"/>
      <c r="AR130" s="227"/>
      <c r="AS130" s="227"/>
    </row>
    <row r="131" spans="20:45" x14ac:dyDescent="0.25"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L131" s="227"/>
      <c r="AM131" s="227"/>
      <c r="AN131" s="227"/>
      <c r="AO131" s="227"/>
      <c r="AP131" s="227"/>
      <c r="AQ131" s="227"/>
      <c r="AR131" s="227"/>
      <c r="AS131" s="227"/>
    </row>
    <row r="132" spans="20:45" x14ac:dyDescent="0.25"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L132" s="227"/>
      <c r="AM132" s="227"/>
      <c r="AN132" s="227"/>
      <c r="AO132" s="227"/>
      <c r="AP132" s="227"/>
      <c r="AQ132" s="227"/>
      <c r="AR132" s="227"/>
      <c r="AS132" s="227"/>
    </row>
    <row r="133" spans="20:45" x14ac:dyDescent="0.25"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L133" s="227"/>
      <c r="AM133" s="227"/>
      <c r="AN133" s="227"/>
      <c r="AO133" s="227"/>
      <c r="AP133" s="227"/>
      <c r="AQ133" s="227"/>
      <c r="AR133" s="227"/>
      <c r="AS133" s="227"/>
    </row>
    <row r="134" spans="20:45" x14ac:dyDescent="0.25"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L134" s="227"/>
      <c r="AM134" s="227"/>
      <c r="AN134" s="227"/>
      <c r="AO134" s="227"/>
      <c r="AP134" s="227"/>
      <c r="AQ134" s="227"/>
      <c r="AR134" s="227"/>
      <c r="AS134" s="227"/>
    </row>
    <row r="135" spans="20:45" x14ac:dyDescent="0.25"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L135" s="227"/>
      <c r="AM135" s="227"/>
      <c r="AN135" s="227"/>
      <c r="AO135" s="227"/>
      <c r="AP135" s="227"/>
      <c r="AQ135" s="227"/>
      <c r="AR135" s="227"/>
      <c r="AS135" s="227"/>
    </row>
    <row r="136" spans="20:45" x14ac:dyDescent="0.25"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L136" s="227"/>
      <c r="AM136" s="227"/>
      <c r="AN136" s="227"/>
      <c r="AO136" s="227"/>
      <c r="AP136" s="227"/>
      <c r="AQ136" s="227"/>
      <c r="AR136" s="227"/>
      <c r="AS136" s="227"/>
    </row>
    <row r="137" spans="20:45" x14ac:dyDescent="0.25"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L137" s="227"/>
      <c r="AM137" s="227"/>
      <c r="AN137" s="227"/>
      <c r="AO137" s="227"/>
      <c r="AP137" s="227"/>
      <c r="AQ137" s="227"/>
      <c r="AR137" s="227"/>
      <c r="AS137" s="227"/>
    </row>
    <row r="138" spans="20:45" x14ac:dyDescent="0.25"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L138" s="227"/>
      <c r="AM138" s="227"/>
      <c r="AN138" s="227"/>
      <c r="AO138" s="227"/>
      <c r="AP138" s="227"/>
      <c r="AQ138" s="227"/>
      <c r="AR138" s="227"/>
      <c r="AS138" s="227"/>
    </row>
    <row r="139" spans="20:45" x14ac:dyDescent="0.25"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L139" s="227"/>
      <c r="AM139" s="227"/>
      <c r="AN139" s="227"/>
      <c r="AO139" s="227"/>
      <c r="AP139" s="227"/>
      <c r="AQ139" s="227"/>
      <c r="AR139" s="227"/>
      <c r="AS139" s="227"/>
    </row>
    <row r="140" spans="20:45" x14ac:dyDescent="0.25"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L140" s="227"/>
      <c r="AM140" s="227"/>
      <c r="AN140" s="227"/>
      <c r="AO140" s="227"/>
      <c r="AP140" s="227"/>
      <c r="AQ140" s="227"/>
      <c r="AR140" s="227"/>
      <c r="AS140" s="227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6" priority="1" stopIfTrue="1">
      <formula>AND($E7&lt;9,$C7&gt;0)</formula>
    </cfRule>
  </conditionalFormatting>
  <conditionalFormatting sqref="I23 I43 K33 I31 K41 I51 I39 K49 I47 K10 M29 M45 I27 K25 I35 I8 I12 I16 I20 K18 M14">
    <cfRule type="expression" dxfId="15" priority="2" stopIfTrue="1">
      <formula>AND($O$1="CU",I8="Umpire")</formula>
    </cfRule>
    <cfRule type="expression" dxfId="14" priority="3" stopIfTrue="1">
      <formula>AND($O$1="CU",I8&lt;&gt;"Umpire",J8&lt;&gt;"")</formula>
    </cfRule>
    <cfRule type="expression" dxfId="13" priority="4" stopIfTrue="1">
      <formula>AND($O$1="CU",I8&lt;&gt;"Umpire")</formula>
    </cfRule>
  </conditionalFormatting>
  <conditionalFormatting sqref="E36 E30 E28 E26 E24 E22 E52 E50 E32 E48 E46 E44 E42 E40 E38 E34">
    <cfRule type="expression" dxfId="12" priority="5" stopIfTrue="1">
      <formula>AND($E22&lt;9,$C22&gt;0)</formula>
    </cfRule>
  </conditionalFormatting>
  <conditionalFormatting sqref="F38 F40 F42 F44 F46 F48 F50 F36 F22 F24 F26 F28 F30 F32 F34">
    <cfRule type="cellIs" dxfId="11" priority="6" stopIfTrue="1" operator="equal">
      <formula>"Bye"</formula>
    </cfRule>
    <cfRule type="expression" dxfId="10" priority="7" stopIfTrue="1">
      <formula>AND($E22&lt;9,$C22&gt;0)</formula>
    </cfRule>
  </conditionalFormatting>
  <conditionalFormatting sqref="M10 M18 O45 M41 M49 O14 O29 M25 M33 K8 K12 K16 K20 K39 K43 K47 K51 K23 K27 K31 K35">
    <cfRule type="expression" dxfId="9" priority="8" stopIfTrue="1">
      <formula>J8="as"</formula>
    </cfRule>
    <cfRule type="expression" dxfId="8" priority="9" stopIfTrue="1">
      <formula>J8="bs"</formula>
    </cfRule>
  </conditionalFormatting>
  <conditionalFormatting sqref="B40 B42 B44 B46 B48 B50 B52 B24 B26 B28 B30 B32 B34 B36 B38 B22">
    <cfRule type="cellIs" dxfId="7" priority="10" stopIfTrue="1" operator="equal">
      <formula>"QA"</formula>
    </cfRule>
    <cfRule type="cellIs" dxfId="6" priority="11" stopIfTrue="1" operator="equal">
      <formula>"DA"</formula>
    </cfRule>
  </conditionalFormatting>
  <conditionalFormatting sqref="R62 J8 J12 J16 J20 N14 L10 L18">
    <cfRule type="expression" dxfId="5" priority="12" stopIfTrue="1">
      <formula>$O$1="CU"</formula>
    </cfRule>
  </conditionalFormatting>
  <conditionalFormatting sqref="E21 E7">
    <cfRule type="expression" dxfId="4" priority="13" stopIfTrue="1">
      <formula>$E7&lt;5</formula>
    </cfRule>
  </conditionalFormatting>
  <conditionalFormatting sqref="F19 F21 F9 F17 F15 F13 F11 F7">
    <cfRule type="cellIs" dxfId="3" priority="14" stopIfTrue="1" operator="equal">
      <formula>"Bye"</formula>
    </cfRule>
  </conditionalFormatting>
  <conditionalFormatting sqref="O16">
    <cfRule type="expression" dxfId="2" priority="15" stopIfTrue="1">
      <formula>AND($O$1="CU",O16="Umpire")</formula>
    </cfRule>
    <cfRule type="expression" dxfId="1" priority="16" stopIfTrue="1">
      <formula>AND($O$1="CU",O16&lt;&gt;"Umpire",P16&lt;&gt;"")</formula>
    </cfRule>
    <cfRule type="expression" dxfId="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E4B0479D-B40C-435D-8ECD-9C3072B2CFC5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5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B3064-B4BC-424E-9802-9147AB00E311}">
  <sheetPr codeName="Sheet15">
    <tabColor indexed="27"/>
  </sheetPr>
  <dimension ref="A1:Q156"/>
  <sheetViews>
    <sheetView showGridLines="0" tabSelected="1" workbookViewId="0">
      <pane ySplit="6" topLeftCell="A10" activePane="bottomLeft" state="frozen"/>
      <selection pane="bottomLeft" activeCell="D24" sqref="D2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75.21875" style="41" bestFit="1" customWidth="1"/>
    <col min="5" max="5" width="10.5546875" style="90" customWidth="1"/>
    <col min="6" max="6" width="6.109375" style="91" hidden="1" customWidth="1"/>
    <col min="7" max="7" width="28.664062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101" t="str">
        <f>Altalanos!$A$8</f>
        <v>Lány 2 kcs. A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50</v>
      </c>
      <c r="C7" s="146" t="s">
        <v>51</v>
      </c>
      <c r="D7" s="147" t="s">
        <v>52</v>
      </c>
      <c r="E7" s="148"/>
      <c r="F7" s="149"/>
      <c r="G7" s="150"/>
      <c r="H7" s="151"/>
      <c r="I7" s="151"/>
      <c r="J7" s="152"/>
      <c r="K7" s="153"/>
      <c r="L7" s="154"/>
      <c r="M7" s="153"/>
      <c r="N7" s="155"/>
      <c r="O7" s="156"/>
      <c r="P7" s="157"/>
      <c r="Q7" s="158"/>
    </row>
    <row r="8" spans="1:17" ht="18.899999999999999" customHeight="1" x14ac:dyDescent="0.25">
      <c r="A8" s="144">
        <v>2</v>
      </c>
      <c r="B8" s="145" t="s">
        <v>53</v>
      </c>
      <c r="C8" s="145" t="s">
        <v>54</v>
      </c>
      <c r="D8" s="159" t="s">
        <v>55</v>
      </c>
      <c r="E8" s="148"/>
      <c r="F8" s="160"/>
      <c r="G8" s="161"/>
      <c r="H8" s="151"/>
      <c r="I8" s="151"/>
      <c r="J8" s="152"/>
      <c r="K8" s="153"/>
      <c r="L8" s="154"/>
      <c r="M8" s="153"/>
      <c r="N8" s="155"/>
      <c r="O8" s="151"/>
      <c r="P8" s="157"/>
      <c r="Q8" s="158"/>
    </row>
    <row r="9" spans="1:17" ht="18.899999999999999" customHeight="1" x14ac:dyDescent="0.3">
      <c r="A9" s="144">
        <v>3</v>
      </c>
      <c r="B9" s="162" t="s">
        <v>56</v>
      </c>
      <c r="C9" s="162" t="s">
        <v>57</v>
      </c>
      <c r="D9" s="163" t="s">
        <v>58</v>
      </c>
      <c r="E9" s="148"/>
      <c r="F9" s="160"/>
      <c r="G9" s="161"/>
      <c r="H9" s="151"/>
      <c r="I9" s="151"/>
      <c r="J9" s="152"/>
      <c r="K9" s="153"/>
      <c r="L9" s="154"/>
      <c r="M9" s="153"/>
      <c r="N9" s="155"/>
      <c r="O9" s="151"/>
      <c r="P9" s="164"/>
      <c r="Q9" s="165"/>
    </row>
    <row r="10" spans="1:17" ht="18.899999999999999" customHeight="1" x14ac:dyDescent="0.25">
      <c r="A10" s="144">
        <v>4</v>
      </c>
      <c r="B10" s="145" t="s">
        <v>59</v>
      </c>
      <c r="C10" s="166" t="s">
        <v>60</v>
      </c>
      <c r="D10" s="167" t="s">
        <v>61</v>
      </c>
      <c r="E10" s="148"/>
      <c r="F10" s="160"/>
      <c r="G10" s="161"/>
      <c r="H10" s="151"/>
      <c r="I10" s="151"/>
      <c r="J10" s="152"/>
      <c r="K10" s="153"/>
      <c r="L10" s="154"/>
      <c r="M10" s="153"/>
      <c r="N10" s="155"/>
      <c r="O10" s="151"/>
      <c r="P10" s="168"/>
      <c r="Q10" s="169"/>
    </row>
    <row r="11" spans="1:17" ht="18.899999999999999" customHeight="1" x14ac:dyDescent="0.25">
      <c r="A11" s="144">
        <v>5</v>
      </c>
      <c r="B11" s="145" t="s">
        <v>62</v>
      </c>
      <c r="C11" s="166" t="s">
        <v>63</v>
      </c>
      <c r="D11" s="167" t="s">
        <v>64</v>
      </c>
      <c r="E11" s="148"/>
      <c r="F11" s="160"/>
      <c r="G11" s="161"/>
      <c r="H11" s="151"/>
      <c r="I11" s="151"/>
      <c r="J11" s="152"/>
      <c r="K11" s="153"/>
      <c r="L11" s="154"/>
      <c r="M11" s="153"/>
      <c r="N11" s="155"/>
      <c r="O11" s="151"/>
      <c r="P11" s="168"/>
      <c r="Q11" s="169"/>
    </row>
    <row r="12" spans="1:17" ht="18.899999999999999" customHeight="1" x14ac:dyDescent="0.25">
      <c r="A12" s="144">
        <v>6</v>
      </c>
      <c r="B12" s="145" t="s">
        <v>65</v>
      </c>
      <c r="C12" s="145" t="s">
        <v>66</v>
      </c>
      <c r="D12" s="159" t="s">
        <v>67</v>
      </c>
      <c r="E12" s="148"/>
      <c r="F12" s="160"/>
      <c r="G12" s="161"/>
      <c r="H12" s="151"/>
      <c r="I12" s="151"/>
      <c r="J12" s="152"/>
      <c r="K12" s="153"/>
      <c r="L12" s="154"/>
      <c r="M12" s="153"/>
      <c r="N12" s="155"/>
      <c r="O12" s="151"/>
      <c r="P12" s="168"/>
      <c r="Q12" s="169"/>
    </row>
    <row r="13" spans="1:17" ht="18.899999999999999" customHeight="1" x14ac:dyDescent="0.25">
      <c r="A13" s="144">
        <v>7</v>
      </c>
      <c r="B13" s="145" t="s">
        <v>68</v>
      </c>
      <c r="C13" s="145" t="s">
        <v>69</v>
      </c>
      <c r="D13" s="159" t="s">
        <v>70</v>
      </c>
      <c r="E13" s="148"/>
      <c r="F13" s="160"/>
      <c r="G13" s="161"/>
      <c r="H13" s="151"/>
      <c r="I13" s="151"/>
      <c r="J13" s="152"/>
      <c r="K13" s="153"/>
      <c r="L13" s="154"/>
      <c r="M13" s="153"/>
      <c r="N13" s="155"/>
      <c r="O13" s="151"/>
      <c r="P13" s="168"/>
      <c r="Q13" s="169"/>
    </row>
    <row r="14" spans="1:17" ht="18.899999999999999" customHeight="1" x14ac:dyDescent="0.3">
      <c r="A14" s="144">
        <v>8</v>
      </c>
      <c r="B14" s="162" t="s">
        <v>71</v>
      </c>
      <c r="C14" s="170" t="s">
        <v>72</v>
      </c>
      <c r="D14" s="171" t="s">
        <v>73</v>
      </c>
      <c r="E14" s="148"/>
      <c r="F14" s="160"/>
      <c r="G14" s="161"/>
      <c r="H14" s="151"/>
      <c r="I14" s="151"/>
      <c r="J14" s="152"/>
      <c r="K14" s="153"/>
      <c r="L14" s="154"/>
      <c r="M14" s="153"/>
      <c r="N14" s="155"/>
      <c r="O14" s="151"/>
      <c r="P14" s="168"/>
      <c r="Q14" s="169"/>
    </row>
    <row r="15" spans="1:17" ht="18.899999999999999" customHeight="1" x14ac:dyDescent="0.25">
      <c r="A15" s="144">
        <v>9</v>
      </c>
      <c r="B15" s="172" t="s">
        <v>74</v>
      </c>
      <c r="C15" s="172" t="s">
        <v>60</v>
      </c>
      <c r="D15" s="159" t="s">
        <v>75</v>
      </c>
      <c r="E15" s="148"/>
      <c r="F15" s="173"/>
      <c r="G15" s="173"/>
      <c r="H15" s="151"/>
      <c r="I15" s="151"/>
      <c r="J15" s="152"/>
      <c r="K15" s="153"/>
      <c r="L15" s="154"/>
      <c r="M15" s="174"/>
      <c r="N15" s="155"/>
      <c r="O15" s="151"/>
      <c r="P15" s="158"/>
      <c r="Q15" s="158"/>
    </row>
    <row r="16" spans="1:17" ht="18.899999999999999" customHeight="1" x14ac:dyDescent="0.25">
      <c r="A16" s="144">
        <v>10</v>
      </c>
      <c r="B16" s="172" t="s">
        <v>76</v>
      </c>
      <c r="C16" s="172" t="s">
        <v>77</v>
      </c>
      <c r="D16" s="159" t="s">
        <v>78</v>
      </c>
      <c r="E16" s="148"/>
      <c r="F16" s="173"/>
      <c r="G16" s="173"/>
      <c r="H16" s="151"/>
      <c r="I16" s="151"/>
      <c r="J16" s="152"/>
      <c r="K16" s="153"/>
      <c r="L16" s="154"/>
      <c r="M16" s="174"/>
      <c r="N16" s="155"/>
      <c r="O16" s="151"/>
      <c r="P16" s="157"/>
      <c r="Q16" s="158"/>
    </row>
    <row r="17" spans="1:17" ht="18.899999999999999" customHeight="1" x14ac:dyDescent="0.25">
      <c r="A17" s="144">
        <v>11</v>
      </c>
      <c r="B17" s="145" t="s">
        <v>79</v>
      </c>
      <c r="C17" s="166" t="s">
        <v>80</v>
      </c>
      <c r="D17" s="167" t="s">
        <v>81</v>
      </c>
      <c r="E17" s="148"/>
      <c r="F17" s="173"/>
      <c r="G17" s="173"/>
      <c r="H17" s="151"/>
      <c r="I17" s="151"/>
      <c r="J17" s="152"/>
      <c r="K17" s="153"/>
      <c r="L17" s="154"/>
      <c r="M17" s="174"/>
      <c r="N17" s="155"/>
      <c r="O17" s="151"/>
      <c r="P17" s="157"/>
      <c r="Q17" s="158"/>
    </row>
    <row r="18" spans="1:17" ht="18.899999999999999" customHeight="1" x14ac:dyDescent="0.25">
      <c r="A18" s="144">
        <v>12</v>
      </c>
      <c r="B18" s="145" t="s">
        <v>82</v>
      </c>
      <c r="C18" s="145" t="s">
        <v>83</v>
      </c>
      <c r="D18" s="159" t="s">
        <v>84</v>
      </c>
      <c r="E18" s="148"/>
      <c r="F18" s="173"/>
      <c r="G18" s="173"/>
      <c r="H18" s="151"/>
      <c r="I18" s="151"/>
      <c r="J18" s="152"/>
      <c r="K18" s="153"/>
      <c r="L18" s="154"/>
      <c r="M18" s="174"/>
      <c r="N18" s="155"/>
      <c r="O18" s="151"/>
      <c r="P18" s="157"/>
      <c r="Q18" s="158"/>
    </row>
    <row r="19" spans="1:17" ht="18.899999999999999" customHeight="1" x14ac:dyDescent="0.25">
      <c r="A19" s="144">
        <v>13</v>
      </c>
      <c r="B19" s="145" t="s">
        <v>85</v>
      </c>
      <c r="C19" s="145" t="s">
        <v>86</v>
      </c>
      <c r="D19" s="159" t="s">
        <v>87</v>
      </c>
      <c r="E19" s="148"/>
      <c r="F19" s="173"/>
      <c r="G19" s="173"/>
      <c r="H19" s="151"/>
      <c r="I19" s="151"/>
      <c r="J19" s="152"/>
      <c r="K19" s="153"/>
      <c r="L19" s="154"/>
      <c r="M19" s="174"/>
      <c r="N19" s="155"/>
      <c r="O19" s="151"/>
      <c r="P19" s="157"/>
      <c r="Q19" s="158"/>
    </row>
    <row r="20" spans="1:17" ht="18.899999999999999" customHeight="1" x14ac:dyDescent="0.25">
      <c r="A20" s="144">
        <v>14</v>
      </c>
      <c r="B20" s="145" t="s">
        <v>88</v>
      </c>
      <c r="C20" s="145" t="s">
        <v>63</v>
      </c>
      <c r="D20" s="159" t="s">
        <v>89</v>
      </c>
      <c r="E20" s="148"/>
      <c r="F20" s="173"/>
      <c r="G20" s="173"/>
      <c r="H20" s="151"/>
      <c r="I20" s="151"/>
      <c r="J20" s="152"/>
      <c r="K20" s="153"/>
      <c r="L20" s="154"/>
      <c r="M20" s="174"/>
      <c r="N20" s="155"/>
      <c r="O20" s="151"/>
      <c r="P20" s="157"/>
      <c r="Q20" s="158"/>
    </row>
    <row r="21" spans="1:17" ht="18.899999999999999" customHeight="1" x14ac:dyDescent="0.25">
      <c r="A21" s="144">
        <v>15</v>
      </c>
      <c r="B21" s="145" t="s">
        <v>90</v>
      </c>
      <c r="C21" s="145" t="s">
        <v>91</v>
      </c>
      <c r="D21" s="159" t="s">
        <v>92</v>
      </c>
      <c r="E21" s="148"/>
      <c r="F21" s="173"/>
      <c r="G21" s="173"/>
      <c r="H21" s="151"/>
      <c r="I21" s="151"/>
      <c r="J21" s="152"/>
      <c r="K21" s="153"/>
      <c r="L21" s="154"/>
      <c r="M21" s="174"/>
      <c r="N21" s="155"/>
      <c r="O21" s="151"/>
      <c r="P21" s="157"/>
      <c r="Q21" s="158"/>
    </row>
    <row r="22" spans="1:17" ht="18.899999999999999" customHeight="1" x14ac:dyDescent="0.25">
      <c r="A22" s="144">
        <v>16</v>
      </c>
      <c r="B22" s="145" t="s">
        <v>93</v>
      </c>
      <c r="C22" s="145" t="s">
        <v>94</v>
      </c>
      <c r="D22" s="159" t="s">
        <v>95</v>
      </c>
      <c r="E22" s="148"/>
      <c r="F22" s="173"/>
      <c r="G22" s="173"/>
      <c r="H22" s="151"/>
      <c r="I22" s="151"/>
      <c r="J22" s="152"/>
      <c r="K22" s="153"/>
      <c r="L22" s="154"/>
      <c r="M22" s="174"/>
      <c r="N22" s="155"/>
      <c r="O22" s="151"/>
      <c r="P22" s="157"/>
      <c r="Q22" s="158"/>
    </row>
    <row r="23" spans="1:17" ht="18.899999999999999" customHeight="1" x14ac:dyDescent="0.25">
      <c r="A23" s="144">
        <v>17</v>
      </c>
      <c r="B23" s="145" t="s">
        <v>96</v>
      </c>
      <c r="C23" s="145" t="s">
        <v>97</v>
      </c>
      <c r="D23" s="159" t="s">
        <v>98</v>
      </c>
      <c r="E23" s="148"/>
      <c r="F23" s="173"/>
      <c r="G23" s="173"/>
      <c r="H23" s="151"/>
      <c r="I23" s="151"/>
      <c r="J23" s="152"/>
      <c r="K23" s="153"/>
      <c r="L23" s="154"/>
      <c r="M23" s="174"/>
      <c r="N23" s="155"/>
      <c r="O23" s="151"/>
      <c r="P23" s="157"/>
      <c r="Q23" s="158"/>
    </row>
    <row r="24" spans="1:17" ht="18.899999999999999" customHeight="1" x14ac:dyDescent="0.25">
      <c r="A24" s="144">
        <v>18</v>
      </c>
      <c r="B24" s="145" t="s">
        <v>99</v>
      </c>
      <c r="C24" s="145" t="s">
        <v>100</v>
      </c>
      <c r="D24" s="175" t="s">
        <v>101</v>
      </c>
      <c r="E24" s="148"/>
      <c r="F24" s="173"/>
      <c r="G24" s="173"/>
      <c r="H24" s="151"/>
      <c r="I24" s="151"/>
      <c r="J24" s="152"/>
      <c r="K24" s="153"/>
      <c r="L24" s="154"/>
      <c r="M24" s="174"/>
      <c r="N24" s="155"/>
      <c r="O24" s="151"/>
      <c r="P24" s="157"/>
      <c r="Q24" s="158"/>
    </row>
    <row r="25" spans="1:17" ht="18.899999999999999" customHeight="1" x14ac:dyDescent="0.25">
      <c r="A25" s="144">
        <v>19</v>
      </c>
      <c r="B25" s="145" t="s">
        <v>102</v>
      </c>
      <c r="C25" s="145" t="s">
        <v>103</v>
      </c>
      <c r="D25" s="175" t="s">
        <v>104</v>
      </c>
      <c r="E25" s="148"/>
      <c r="F25" s="173"/>
      <c r="G25" s="173"/>
      <c r="H25" s="151"/>
      <c r="I25" s="151"/>
      <c r="J25" s="152"/>
      <c r="K25" s="153"/>
      <c r="L25" s="154"/>
      <c r="M25" s="174"/>
      <c r="N25" s="155"/>
      <c r="O25" s="151"/>
      <c r="P25" s="157"/>
      <c r="Q25" s="158"/>
    </row>
    <row r="26" spans="1:17" ht="18.899999999999999" customHeight="1" x14ac:dyDescent="0.25">
      <c r="A26" s="144">
        <v>20</v>
      </c>
      <c r="B26" s="176"/>
      <c r="C26" s="176"/>
      <c r="D26" s="151"/>
      <c r="E26" s="148"/>
      <c r="F26" s="173"/>
      <c r="G26" s="173"/>
      <c r="H26" s="151"/>
      <c r="I26" s="151"/>
      <c r="J26" s="152"/>
      <c r="K26" s="153"/>
      <c r="L26" s="154"/>
      <c r="M26" s="174"/>
      <c r="N26" s="155"/>
      <c r="O26" s="151"/>
      <c r="P26" s="157"/>
      <c r="Q26" s="158"/>
    </row>
    <row r="27" spans="1:17" ht="18.899999999999999" customHeight="1" x14ac:dyDescent="0.25">
      <c r="A27" s="144">
        <v>21</v>
      </c>
      <c r="B27" s="176"/>
      <c r="C27" s="176"/>
      <c r="D27" s="151"/>
      <c r="E27" s="148"/>
      <c r="F27" s="173"/>
      <c r="G27" s="173"/>
      <c r="H27" s="151"/>
      <c r="I27" s="151"/>
      <c r="J27" s="152"/>
      <c r="K27" s="153"/>
      <c r="L27" s="154"/>
      <c r="M27" s="174"/>
      <c r="N27" s="155"/>
      <c r="O27" s="151"/>
      <c r="P27" s="157"/>
      <c r="Q27" s="158"/>
    </row>
    <row r="28" spans="1:17" ht="18.899999999999999" customHeight="1" x14ac:dyDescent="0.25">
      <c r="A28" s="144">
        <v>22</v>
      </c>
      <c r="B28" s="176"/>
      <c r="C28" s="176"/>
      <c r="D28" s="151"/>
      <c r="E28" s="177"/>
      <c r="F28" s="178"/>
      <c r="G28" s="179"/>
      <c r="H28" s="151"/>
      <c r="I28" s="151"/>
      <c r="J28" s="152"/>
      <c r="K28" s="153"/>
      <c r="L28" s="154"/>
      <c r="M28" s="174"/>
      <c r="N28" s="155"/>
      <c r="O28" s="151"/>
      <c r="P28" s="157"/>
      <c r="Q28" s="158"/>
    </row>
    <row r="29" spans="1:17" ht="18.899999999999999" customHeight="1" x14ac:dyDescent="0.25">
      <c r="A29" s="144">
        <v>23</v>
      </c>
      <c r="B29" s="176"/>
      <c r="C29" s="176"/>
      <c r="D29" s="151"/>
      <c r="E29" s="180"/>
      <c r="F29" s="173"/>
      <c r="G29" s="173"/>
      <c r="H29" s="151"/>
      <c r="I29" s="151"/>
      <c r="J29" s="152"/>
      <c r="K29" s="153"/>
      <c r="L29" s="154"/>
      <c r="M29" s="174"/>
      <c r="N29" s="155"/>
      <c r="O29" s="151"/>
      <c r="P29" s="157"/>
      <c r="Q29" s="158"/>
    </row>
    <row r="30" spans="1:17" ht="18.899999999999999" customHeight="1" x14ac:dyDescent="0.25">
      <c r="A30" s="144">
        <v>24</v>
      </c>
      <c r="B30" s="176"/>
      <c r="C30" s="176"/>
      <c r="D30" s="151"/>
      <c r="E30" s="148"/>
      <c r="F30" s="173"/>
      <c r="G30" s="173"/>
      <c r="H30" s="151"/>
      <c r="I30" s="151"/>
      <c r="J30" s="152"/>
      <c r="K30" s="153"/>
      <c r="L30" s="154"/>
      <c r="M30" s="174"/>
      <c r="N30" s="155"/>
      <c r="O30" s="151"/>
      <c r="P30" s="157"/>
      <c r="Q30" s="158"/>
    </row>
    <row r="31" spans="1:17" ht="18.899999999999999" customHeight="1" x14ac:dyDescent="0.25">
      <c r="A31" s="144">
        <v>25</v>
      </c>
      <c r="B31" s="176"/>
      <c r="C31" s="176"/>
      <c r="D31" s="151"/>
      <c r="E31" s="148"/>
      <c r="F31" s="173"/>
      <c r="G31" s="173"/>
      <c r="H31" s="151"/>
      <c r="I31" s="151"/>
      <c r="J31" s="152"/>
      <c r="K31" s="153"/>
      <c r="L31" s="154"/>
      <c r="M31" s="174"/>
      <c r="N31" s="155"/>
      <c r="O31" s="151"/>
      <c r="P31" s="157"/>
      <c r="Q31" s="158"/>
    </row>
    <row r="32" spans="1:17" ht="18.899999999999999" customHeight="1" x14ac:dyDescent="0.25">
      <c r="A32" s="144">
        <v>26</v>
      </c>
      <c r="B32" s="176"/>
      <c r="C32" s="176"/>
      <c r="D32" s="151"/>
      <c r="E32" s="181"/>
      <c r="F32" s="173"/>
      <c r="G32" s="173"/>
      <c r="H32" s="151"/>
      <c r="I32" s="151"/>
      <c r="J32" s="152"/>
      <c r="K32" s="153"/>
      <c r="L32" s="154"/>
      <c r="M32" s="174"/>
      <c r="N32" s="155"/>
      <c r="O32" s="151"/>
      <c r="P32" s="157"/>
      <c r="Q32" s="158"/>
    </row>
    <row r="33" spans="1:17" ht="18.899999999999999" customHeight="1" x14ac:dyDescent="0.25">
      <c r="A33" s="144">
        <v>27</v>
      </c>
      <c r="B33" s="176"/>
      <c r="C33" s="176"/>
      <c r="D33" s="151"/>
      <c r="E33" s="148"/>
      <c r="F33" s="173"/>
      <c r="G33" s="173"/>
      <c r="H33" s="151"/>
      <c r="I33" s="151"/>
      <c r="J33" s="152"/>
      <c r="K33" s="153"/>
      <c r="L33" s="154"/>
      <c r="M33" s="174"/>
      <c r="N33" s="155"/>
      <c r="O33" s="151"/>
      <c r="P33" s="157"/>
      <c r="Q33" s="158"/>
    </row>
    <row r="34" spans="1:17" ht="18.899999999999999" customHeight="1" x14ac:dyDescent="0.25">
      <c r="A34" s="144">
        <v>28</v>
      </c>
      <c r="B34" s="176"/>
      <c r="C34" s="176"/>
      <c r="D34" s="151"/>
      <c r="E34" s="148"/>
      <c r="F34" s="173"/>
      <c r="G34" s="173"/>
      <c r="H34" s="151"/>
      <c r="I34" s="151"/>
      <c r="J34" s="152"/>
      <c r="K34" s="153"/>
      <c r="L34" s="154"/>
      <c r="M34" s="174"/>
      <c r="N34" s="155"/>
      <c r="O34" s="151"/>
      <c r="P34" s="157"/>
      <c r="Q34" s="158"/>
    </row>
    <row r="35" spans="1:17" ht="18.899999999999999" customHeight="1" x14ac:dyDescent="0.25">
      <c r="A35" s="144">
        <v>29</v>
      </c>
      <c r="B35" s="176"/>
      <c r="C35" s="176"/>
      <c r="D35" s="151"/>
      <c r="E35" s="148"/>
      <c r="F35" s="173"/>
      <c r="G35" s="173"/>
      <c r="H35" s="151"/>
      <c r="I35" s="151"/>
      <c r="J35" s="152"/>
      <c r="K35" s="153"/>
      <c r="L35" s="154"/>
      <c r="M35" s="174"/>
      <c r="N35" s="155"/>
      <c r="O35" s="151"/>
      <c r="P35" s="157"/>
      <c r="Q35" s="158"/>
    </row>
    <row r="36" spans="1:17" ht="18.899999999999999" customHeight="1" x14ac:dyDescent="0.25">
      <c r="A36" s="144">
        <v>30</v>
      </c>
      <c r="B36" s="176"/>
      <c r="C36" s="176"/>
      <c r="D36" s="151"/>
      <c r="E36" s="148"/>
      <c r="F36" s="173"/>
      <c r="G36" s="173"/>
      <c r="H36" s="151"/>
      <c r="I36" s="151"/>
      <c r="J36" s="152"/>
      <c r="K36" s="153"/>
      <c r="L36" s="154"/>
      <c r="M36" s="174"/>
      <c r="N36" s="155"/>
      <c r="O36" s="151"/>
      <c r="P36" s="157"/>
      <c r="Q36" s="158"/>
    </row>
    <row r="37" spans="1:17" ht="18.899999999999999" customHeight="1" x14ac:dyDescent="0.25">
      <c r="A37" s="144">
        <v>31</v>
      </c>
      <c r="B37" s="176"/>
      <c r="C37" s="176"/>
      <c r="D37" s="151"/>
      <c r="E37" s="148"/>
      <c r="F37" s="173"/>
      <c r="G37" s="173"/>
      <c r="H37" s="151"/>
      <c r="I37" s="151"/>
      <c r="J37" s="152"/>
      <c r="K37" s="153"/>
      <c r="L37" s="154"/>
      <c r="M37" s="174"/>
      <c r="N37" s="155"/>
      <c r="O37" s="151"/>
      <c r="P37" s="157"/>
      <c r="Q37" s="158"/>
    </row>
    <row r="38" spans="1:17" ht="18.899999999999999" customHeight="1" x14ac:dyDescent="0.25">
      <c r="A38" s="144">
        <v>32</v>
      </c>
      <c r="B38" s="176"/>
      <c r="C38" s="176"/>
      <c r="D38" s="151"/>
      <c r="E38" s="148"/>
      <c r="F38" s="173"/>
      <c r="G38" s="173"/>
      <c r="H38" s="182"/>
      <c r="I38" s="183"/>
      <c r="J38" s="152"/>
      <c r="K38" s="153"/>
      <c r="L38" s="154"/>
      <c r="M38" s="174"/>
      <c r="N38" s="155"/>
      <c r="O38" s="158"/>
      <c r="P38" s="157"/>
      <c r="Q38" s="158"/>
    </row>
    <row r="39" spans="1:17" ht="18.899999999999999" customHeight="1" x14ac:dyDescent="0.25">
      <c r="A39" s="144">
        <v>33</v>
      </c>
      <c r="B39" s="176"/>
      <c r="C39" s="176"/>
      <c r="D39" s="151"/>
      <c r="E39" s="148"/>
      <c r="F39" s="173"/>
      <c r="G39" s="173"/>
      <c r="H39" s="182"/>
      <c r="I39" s="183"/>
      <c r="J39" s="152"/>
      <c r="K39" s="153"/>
      <c r="L39" s="154"/>
      <c r="M39" s="174"/>
      <c r="N39" s="165"/>
      <c r="O39" s="184"/>
      <c r="P39" s="157"/>
      <c r="Q39" s="158"/>
    </row>
    <row r="40" spans="1:17" ht="18.899999999999999" customHeight="1" x14ac:dyDescent="0.25">
      <c r="A40" s="144">
        <v>34</v>
      </c>
      <c r="B40" s="176"/>
      <c r="C40" s="176"/>
      <c r="D40" s="151"/>
      <c r="E40" s="148"/>
      <c r="F40" s="173"/>
      <c r="G40" s="173"/>
      <c r="H40" s="182"/>
      <c r="I40" s="183"/>
      <c r="J40" s="152" t="e">
        <f>IF(AND(Q40="",#REF!&gt;0,#REF!&lt;5),K40,0)</f>
        <v>#REF!</v>
      </c>
      <c r="K40" s="153" t="str">
        <f>IF(D40="","ZZZ9",IF(AND(#REF!&gt;0,#REF!&lt;5),D40&amp;#REF!,D40&amp;"9"))</f>
        <v>ZZZ9</v>
      </c>
      <c r="L40" s="154">
        <f t="shared" ref="L40:L156" si="0">IF(Q40="",999,Q40)</f>
        <v>999</v>
      </c>
      <c r="M40" s="174">
        <f t="shared" ref="M40:M156" si="1">IF(P40=999,999,1)</f>
        <v>999</v>
      </c>
      <c r="N40" s="165"/>
      <c r="O40" s="184"/>
      <c r="P40" s="157">
        <f t="shared" ref="P40:P156" si="2">IF(N40="DA",1,IF(N40="WC",2,IF(N40="SE",3,IF(N40="Q",4,IF(N40="LL",5,999)))))</f>
        <v>999</v>
      </c>
      <c r="Q40" s="158"/>
    </row>
    <row r="41" spans="1:17" ht="18.899999999999999" customHeight="1" x14ac:dyDescent="0.25">
      <c r="A41" s="144">
        <v>35</v>
      </c>
      <c r="B41" s="176"/>
      <c r="C41" s="176"/>
      <c r="D41" s="151"/>
      <c r="E41" s="148"/>
      <c r="F41" s="173"/>
      <c r="G41" s="173"/>
      <c r="H41" s="182"/>
      <c r="I41" s="183"/>
      <c r="J41" s="152" t="e">
        <f>IF(AND(Q41="",#REF!&gt;0,#REF!&lt;5),K41,0)</f>
        <v>#REF!</v>
      </c>
      <c r="K41" s="153" t="str">
        <f>IF(D41="","ZZZ9",IF(AND(#REF!&gt;0,#REF!&lt;5),D41&amp;#REF!,D41&amp;"9"))</f>
        <v>ZZZ9</v>
      </c>
      <c r="L41" s="154">
        <f t="shared" si="0"/>
        <v>999</v>
      </c>
      <c r="M41" s="174">
        <f t="shared" si="1"/>
        <v>999</v>
      </c>
      <c r="N41" s="165"/>
      <c r="O41" s="184"/>
      <c r="P41" s="157">
        <f t="shared" si="2"/>
        <v>999</v>
      </c>
      <c r="Q41" s="158"/>
    </row>
    <row r="42" spans="1:17" ht="18.899999999999999" customHeight="1" x14ac:dyDescent="0.25">
      <c r="A42" s="144">
        <v>36</v>
      </c>
      <c r="B42" s="176"/>
      <c r="C42" s="176"/>
      <c r="D42" s="151"/>
      <c r="E42" s="148"/>
      <c r="F42" s="173"/>
      <c r="G42" s="173"/>
      <c r="H42" s="182"/>
      <c r="I42" s="183"/>
      <c r="J42" s="152" t="e">
        <f>IF(AND(Q42="",#REF!&gt;0,#REF!&lt;5),K42,0)</f>
        <v>#REF!</v>
      </c>
      <c r="K42" s="153" t="str">
        <f>IF(D42="","ZZZ9",IF(AND(#REF!&gt;0,#REF!&lt;5),D42&amp;#REF!,D42&amp;"9"))</f>
        <v>ZZZ9</v>
      </c>
      <c r="L42" s="154">
        <f t="shared" si="0"/>
        <v>999</v>
      </c>
      <c r="M42" s="174">
        <f t="shared" si="1"/>
        <v>999</v>
      </c>
      <c r="N42" s="165"/>
      <c r="O42" s="184"/>
      <c r="P42" s="157">
        <f t="shared" si="2"/>
        <v>999</v>
      </c>
      <c r="Q42" s="158"/>
    </row>
    <row r="43" spans="1:17" ht="18.899999999999999" customHeight="1" x14ac:dyDescent="0.25">
      <c r="A43" s="144">
        <v>37</v>
      </c>
      <c r="B43" s="176"/>
      <c r="C43" s="176"/>
      <c r="D43" s="151"/>
      <c r="E43" s="148"/>
      <c r="F43" s="173"/>
      <c r="G43" s="173"/>
      <c r="H43" s="182"/>
      <c r="I43" s="183"/>
      <c r="J43" s="152" t="e">
        <f>IF(AND(Q43="",#REF!&gt;0,#REF!&lt;5),K43,0)</f>
        <v>#REF!</v>
      </c>
      <c r="K43" s="153" t="str">
        <f>IF(D43="","ZZZ9",IF(AND(#REF!&gt;0,#REF!&lt;5),D43&amp;#REF!,D43&amp;"9"))</f>
        <v>ZZZ9</v>
      </c>
      <c r="L43" s="154">
        <f t="shared" si="0"/>
        <v>999</v>
      </c>
      <c r="M43" s="174">
        <f t="shared" si="1"/>
        <v>999</v>
      </c>
      <c r="N43" s="165"/>
      <c r="O43" s="184"/>
      <c r="P43" s="157">
        <f t="shared" si="2"/>
        <v>999</v>
      </c>
      <c r="Q43" s="158"/>
    </row>
    <row r="44" spans="1:17" ht="18.899999999999999" customHeight="1" x14ac:dyDescent="0.25">
      <c r="A44" s="144">
        <v>38</v>
      </c>
      <c r="B44" s="176"/>
      <c r="C44" s="176"/>
      <c r="D44" s="151"/>
      <c r="E44" s="148"/>
      <c r="F44" s="173"/>
      <c r="G44" s="173"/>
      <c r="H44" s="182"/>
      <c r="I44" s="183"/>
      <c r="J44" s="152" t="e">
        <f>IF(AND(Q44="",#REF!&gt;0,#REF!&lt;5),K44,0)</f>
        <v>#REF!</v>
      </c>
      <c r="K44" s="153" t="str">
        <f>IF(D44="","ZZZ9",IF(AND(#REF!&gt;0,#REF!&lt;5),D44&amp;#REF!,D44&amp;"9"))</f>
        <v>ZZZ9</v>
      </c>
      <c r="L44" s="154">
        <f t="shared" si="0"/>
        <v>999</v>
      </c>
      <c r="M44" s="174">
        <f t="shared" si="1"/>
        <v>999</v>
      </c>
      <c r="N44" s="165"/>
      <c r="O44" s="184"/>
      <c r="P44" s="157">
        <f t="shared" si="2"/>
        <v>999</v>
      </c>
      <c r="Q44" s="158"/>
    </row>
    <row r="45" spans="1:17" ht="18.899999999999999" customHeight="1" x14ac:dyDescent="0.25">
      <c r="A45" s="144">
        <v>39</v>
      </c>
      <c r="B45" s="176"/>
      <c r="C45" s="176"/>
      <c r="D45" s="151"/>
      <c r="E45" s="148"/>
      <c r="F45" s="173"/>
      <c r="G45" s="173"/>
      <c r="H45" s="182"/>
      <c r="I45" s="183"/>
      <c r="J45" s="152" t="e">
        <f>IF(AND(Q45="",#REF!&gt;0,#REF!&lt;5),K45,0)</f>
        <v>#REF!</v>
      </c>
      <c r="K45" s="153" t="str">
        <f>IF(D45="","ZZZ9",IF(AND(#REF!&gt;0,#REF!&lt;5),D45&amp;#REF!,D45&amp;"9"))</f>
        <v>ZZZ9</v>
      </c>
      <c r="L45" s="154">
        <f t="shared" si="0"/>
        <v>999</v>
      </c>
      <c r="M45" s="174">
        <f t="shared" si="1"/>
        <v>999</v>
      </c>
      <c r="N45" s="165"/>
      <c r="O45" s="184"/>
      <c r="P45" s="157">
        <f t="shared" si="2"/>
        <v>999</v>
      </c>
      <c r="Q45" s="158"/>
    </row>
    <row r="46" spans="1:17" ht="18.899999999999999" customHeight="1" x14ac:dyDescent="0.25">
      <c r="A46" s="144">
        <v>40</v>
      </c>
      <c r="B46" s="176"/>
      <c r="C46" s="176"/>
      <c r="D46" s="151"/>
      <c r="E46" s="148"/>
      <c r="F46" s="173"/>
      <c r="G46" s="173"/>
      <c r="H46" s="182"/>
      <c r="I46" s="183"/>
      <c r="J46" s="152" t="e">
        <f>IF(AND(Q46="",#REF!&gt;0,#REF!&lt;5),K46,0)</f>
        <v>#REF!</v>
      </c>
      <c r="K46" s="153" t="str">
        <f>IF(D46="","ZZZ9",IF(AND(#REF!&gt;0,#REF!&lt;5),D46&amp;#REF!,D46&amp;"9"))</f>
        <v>ZZZ9</v>
      </c>
      <c r="L46" s="154">
        <f t="shared" si="0"/>
        <v>999</v>
      </c>
      <c r="M46" s="174">
        <f t="shared" si="1"/>
        <v>999</v>
      </c>
      <c r="N46" s="165"/>
      <c r="O46" s="184"/>
      <c r="P46" s="157">
        <f t="shared" si="2"/>
        <v>999</v>
      </c>
      <c r="Q46" s="158"/>
    </row>
    <row r="47" spans="1:17" ht="18.899999999999999" customHeight="1" x14ac:dyDescent="0.25">
      <c r="A47" s="144">
        <v>41</v>
      </c>
      <c r="B47" s="176"/>
      <c r="C47" s="176"/>
      <c r="D47" s="151"/>
      <c r="E47" s="148"/>
      <c r="F47" s="173"/>
      <c r="G47" s="173"/>
      <c r="H47" s="182"/>
      <c r="I47" s="183"/>
      <c r="J47" s="152" t="e">
        <f>IF(AND(Q47="",#REF!&gt;0,#REF!&lt;5),K47,0)</f>
        <v>#REF!</v>
      </c>
      <c r="K47" s="153" t="str">
        <f>IF(D47="","ZZZ9",IF(AND(#REF!&gt;0,#REF!&lt;5),D47&amp;#REF!,D47&amp;"9"))</f>
        <v>ZZZ9</v>
      </c>
      <c r="L47" s="154">
        <f t="shared" si="0"/>
        <v>999</v>
      </c>
      <c r="M47" s="174">
        <f t="shared" si="1"/>
        <v>999</v>
      </c>
      <c r="N47" s="165"/>
      <c r="O47" s="184"/>
      <c r="P47" s="157">
        <f t="shared" si="2"/>
        <v>999</v>
      </c>
      <c r="Q47" s="158"/>
    </row>
    <row r="48" spans="1:17" ht="18.899999999999999" customHeight="1" x14ac:dyDescent="0.25">
      <c r="A48" s="144">
        <v>42</v>
      </c>
      <c r="B48" s="176"/>
      <c r="C48" s="176"/>
      <c r="D48" s="151"/>
      <c r="E48" s="148"/>
      <c r="F48" s="173"/>
      <c r="G48" s="173"/>
      <c r="H48" s="182"/>
      <c r="I48" s="183"/>
      <c r="J48" s="152" t="e">
        <f>IF(AND(Q48="",#REF!&gt;0,#REF!&lt;5),K48,0)</f>
        <v>#REF!</v>
      </c>
      <c r="K48" s="153" t="str">
        <f>IF(D48="","ZZZ9",IF(AND(#REF!&gt;0,#REF!&lt;5),D48&amp;#REF!,D48&amp;"9"))</f>
        <v>ZZZ9</v>
      </c>
      <c r="L48" s="154">
        <f t="shared" si="0"/>
        <v>999</v>
      </c>
      <c r="M48" s="174">
        <f t="shared" si="1"/>
        <v>999</v>
      </c>
      <c r="N48" s="165"/>
      <c r="O48" s="184"/>
      <c r="P48" s="157">
        <f t="shared" si="2"/>
        <v>999</v>
      </c>
      <c r="Q48" s="158"/>
    </row>
    <row r="49" spans="1:17" ht="18.899999999999999" customHeight="1" x14ac:dyDescent="0.25">
      <c r="A49" s="144">
        <v>43</v>
      </c>
      <c r="B49" s="176"/>
      <c r="C49" s="176"/>
      <c r="D49" s="151"/>
      <c r="E49" s="148"/>
      <c r="F49" s="173"/>
      <c r="G49" s="173"/>
      <c r="H49" s="182"/>
      <c r="I49" s="183"/>
      <c r="J49" s="152" t="e">
        <f>IF(AND(Q49="",#REF!&gt;0,#REF!&lt;5),K49,0)</f>
        <v>#REF!</v>
      </c>
      <c r="K49" s="153" t="str">
        <f>IF(D49="","ZZZ9",IF(AND(#REF!&gt;0,#REF!&lt;5),D49&amp;#REF!,D49&amp;"9"))</f>
        <v>ZZZ9</v>
      </c>
      <c r="L49" s="154">
        <f t="shared" si="0"/>
        <v>999</v>
      </c>
      <c r="M49" s="174">
        <f t="shared" si="1"/>
        <v>999</v>
      </c>
      <c r="N49" s="165"/>
      <c r="O49" s="184"/>
      <c r="P49" s="157">
        <f t="shared" si="2"/>
        <v>999</v>
      </c>
      <c r="Q49" s="158"/>
    </row>
    <row r="50" spans="1:17" ht="18.899999999999999" customHeight="1" x14ac:dyDescent="0.25">
      <c r="A50" s="144">
        <v>44</v>
      </c>
      <c r="B50" s="176"/>
      <c r="C50" s="176"/>
      <c r="D50" s="151"/>
      <c r="E50" s="148"/>
      <c r="F50" s="173"/>
      <c r="G50" s="173"/>
      <c r="H50" s="182"/>
      <c r="I50" s="183"/>
      <c r="J50" s="152" t="e">
        <f>IF(AND(Q50="",#REF!&gt;0,#REF!&lt;5),K50,0)</f>
        <v>#REF!</v>
      </c>
      <c r="K50" s="153" t="str">
        <f>IF(D50="","ZZZ9",IF(AND(#REF!&gt;0,#REF!&lt;5),D50&amp;#REF!,D50&amp;"9"))</f>
        <v>ZZZ9</v>
      </c>
      <c r="L50" s="154">
        <f t="shared" si="0"/>
        <v>999</v>
      </c>
      <c r="M50" s="174">
        <f t="shared" si="1"/>
        <v>999</v>
      </c>
      <c r="N50" s="165"/>
      <c r="O50" s="184"/>
      <c r="P50" s="157">
        <f t="shared" si="2"/>
        <v>999</v>
      </c>
      <c r="Q50" s="158"/>
    </row>
    <row r="51" spans="1:17" ht="18.899999999999999" customHeight="1" x14ac:dyDescent="0.25">
      <c r="A51" s="144">
        <v>45</v>
      </c>
      <c r="B51" s="176"/>
      <c r="C51" s="176"/>
      <c r="D51" s="151"/>
      <c r="E51" s="148"/>
      <c r="F51" s="173"/>
      <c r="G51" s="173"/>
      <c r="H51" s="182"/>
      <c r="I51" s="183"/>
      <c r="J51" s="152" t="e">
        <f>IF(AND(Q51="",#REF!&gt;0,#REF!&lt;5),K51,0)</f>
        <v>#REF!</v>
      </c>
      <c r="K51" s="153" t="str">
        <f>IF(D51="","ZZZ9",IF(AND(#REF!&gt;0,#REF!&lt;5),D51&amp;#REF!,D51&amp;"9"))</f>
        <v>ZZZ9</v>
      </c>
      <c r="L51" s="154">
        <f t="shared" si="0"/>
        <v>999</v>
      </c>
      <c r="M51" s="174">
        <f t="shared" si="1"/>
        <v>999</v>
      </c>
      <c r="N51" s="165"/>
      <c r="O51" s="184"/>
      <c r="P51" s="157">
        <f t="shared" si="2"/>
        <v>999</v>
      </c>
      <c r="Q51" s="158"/>
    </row>
    <row r="52" spans="1:17" ht="18.899999999999999" customHeight="1" x14ac:dyDescent="0.25">
      <c r="A52" s="144">
        <v>46</v>
      </c>
      <c r="B52" s="176"/>
      <c r="C52" s="176"/>
      <c r="D52" s="151"/>
      <c r="E52" s="148"/>
      <c r="F52" s="173"/>
      <c r="G52" s="173"/>
      <c r="H52" s="182"/>
      <c r="I52" s="183"/>
      <c r="J52" s="152" t="e">
        <f>IF(AND(Q52="",#REF!&gt;0,#REF!&lt;5),K52,0)</f>
        <v>#REF!</v>
      </c>
      <c r="K52" s="153" t="str">
        <f>IF(D52="","ZZZ9",IF(AND(#REF!&gt;0,#REF!&lt;5),D52&amp;#REF!,D52&amp;"9"))</f>
        <v>ZZZ9</v>
      </c>
      <c r="L52" s="154">
        <f t="shared" si="0"/>
        <v>999</v>
      </c>
      <c r="M52" s="174">
        <f t="shared" si="1"/>
        <v>999</v>
      </c>
      <c r="N52" s="165"/>
      <c r="O52" s="184"/>
      <c r="P52" s="157">
        <f t="shared" si="2"/>
        <v>999</v>
      </c>
      <c r="Q52" s="158"/>
    </row>
    <row r="53" spans="1:17" ht="18.899999999999999" customHeight="1" x14ac:dyDescent="0.25">
      <c r="A53" s="144">
        <v>47</v>
      </c>
      <c r="B53" s="176"/>
      <c r="C53" s="176"/>
      <c r="D53" s="151"/>
      <c r="E53" s="148"/>
      <c r="F53" s="173"/>
      <c r="G53" s="173"/>
      <c r="H53" s="182"/>
      <c r="I53" s="183"/>
      <c r="J53" s="152" t="e">
        <f>IF(AND(Q53="",#REF!&gt;0,#REF!&lt;5),K53,0)</f>
        <v>#REF!</v>
      </c>
      <c r="K53" s="153" t="str">
        <f>IF(D53="","ZZZ9",IF(AND(#REF!&gt;0,#REF!&lt;5),D53&amp;#REF!,D53&amp;"9"))</f>
        <v>ZZZ9</v>
      </c>
      <c r="L53" s="154">
        <f t="shared" si="0"/>
        <v>999</v>
      </c>
      <c r="M53" s="174">
        <f t="shared" si="1"/>
        <v>999</v>
      </c>
      <c r="N53" s="165"/>
      <c r="O53" s="184"/>
      <c r="P53" s="157">
        <f t="shared" si="2"/>
        <v>999</v>
      </c>
      <c r="Q53" s="158"/>
    </row>
    <row r="54" spans="1:17" ht="18.899999999999999" customHeight="1" x14ac:dyDescent="0.25">
      <c r="A54" s="144">
        <v>48</v>
      </c>
      <c r="B54" s="176"/>
      <c r="C54" s="176"/>
      <c r="D54" s="151"/>
      <c r="E54" s="148"/>
      <c r="F54" s="173"/>
      <c r="G54" s="173"/>
      <c r="H54" s="182"/>
      <c r="I54" s="183"/>
      <c r="J54" s="152" t="e">
        <f>IF(AND(Q54="",#REF!&gt;0,#REF!&lt;5),K54,0)</f>
        <v>#REF!</v>
      </c>
      <c r="K54" s="153" t="str">
        <f>IF(D54="","ZZZ9",IF(AND(#REF!&gt;0,#REF!&lt;5),D54&amp;#REF!,D54&amp;"9"))</f>
        <v>ZZZ9</v>
      </c>
      <c r="L54" s="154">
        <f t="shared" si="0"/>
        <v>999</v>
      </c>
      <c r="M54" s="174">
        <f t="shared" si="1"/>
        <v>999</v>
      </c>
      <c r="N54" s="165"/>
      <c r="O54" s="184"/>
      <c r="P54" s="157">
        <f t="shared" si="2"/>
        <v>999</v>
      </c>
      <c r="Q54" s="158"/>
    </row>
    <row r="55" spans="1:17" ht="18.899999999999999" customHeight="1" x14ac:dyDescent="0.25">
      <c r="A55" s="144">
        <v>49</v>
      </c>
      <c r="B55" s="176"/>
      <c r="C55" s="176"/>
      <c r="D55" s="151"/>
      <c r="E55" s="148"/>
      <c r="F55" s="173"/>
      <c r="G55" s="173"/>
      <c r="H55" s="182"/>
      <c r="I55" s="183"/>
      <c r="J55" s="152" t="e">
        <f>IF(AND(Q55="",#REF!&gt;0,#REF!&lt;5),K55,0)</f>
        <v>#REF!</v>
      </c>
      <c r="K55" s="153" t="str">
        <f>IF(D55="","ZZZ9",IF(AND(#REF!&gt;0,#REF!&lt;5),D55&amp;#REF!,D55&amp;"9"))</f>
        <v>ZZZ9</v>
      </c>
      <c r="L55" s="154">
        <f t="shared" si="0"/>
        <v>999</v>
      </c>
      <c r="M55" s="174">
        <f t="shared" si="1"/>
        <v>999</v>
      </c>
      <c r="N55" s="165"/>
      <c r="O55" s="184"/>
      <c r="P55" s="157">
        <f t="shared" si="2"/>
        <v>999</v>
      </c>
      <c r="Q55" s="158"/>
    </row>
    <row r="56" spans="1:17" ht="18.899999999999999" customHeight="1" x14ac:dyDescent="0.25">
      <c r="A56" s="144">
        <v>50</v>
      </c>
      <c r="B56" s="176"/>
      <c r="C56" s="176"/>
      <c r="D56" s="151"/>
      <c r="E56" s="148"/>
      <c r="F56" s="173"/>
      <c r="G56" s="173"/>
      <c r="H56" s="182"/>
      <c r="I56" s="183"/>
      <c r="J56" s="152" t="e">
        <f>IF(AND(Q56="",#REF!&gt;0,#REF!&lt;5),K56,0)</f>
        <v>#REF!</v>
      </c>
      <c r="K56" s="153" t="str">
        <f>IF(D56="","ZZZ9",IF(AND(#REF!&gt;0,#REF!&lt;5),D56&amp;#REF!,D56&amp;"9"))</f>
        <v>ZZZ9</v>
      </c>
      <c r="L56" s="154">
        <f t="shared" si="0"/>
        <v>999</v>
      </c>
      <c r="M56" s="174">
        <f t="shared" si="1"/>
        <v>999</v>
      </c>
      <c r="N56" s="165"/>
      <c r="O56" s="184"/>
      <c r="P56" s="157">
        <f t="shared" si="2"/>
        <v>999</v>
      </c>
      <c r="Q56" s="158"/>
    </row>
    <row r="57" spans="1:17" ht="18.899999999999999" customHeight="1" x14ac:dyDescent="0.25">
      <c r="A57" s="144">
        <v>51</v>
      </c>
      <c r="B57" s="176"/>
      <c r="C57" s="176"/>
      <c r="D57" s="151"/>
      <c r="E57" s="148"/>
      <c r="F57" s="173"/>
      <c r="G57" s="173"/>
      <c r="H57" s="182"/>
      <c r="I57" s="183"/>
      <c r="J57" s="152" t="e">
        <f>IF(AND(Q57="",#REF!&gt;0,#REF!&lt;5),K57,0)</f>
        <v>#REF!</v>
      </c>
      <c r="K57" s="153" t="str">
        <f>IF(D57="","ZZZ9",IF(AND(#REF!&gt;0,#REF!&lt;5),D57&amp;#REF!,D57&amp;"9"))</f>
        <v>ZZZ9</v>
      </c>
      <c r="L57" s="154">
        <f t="shared" si="0"/>
        <v>999</v>
      </c>
      <c r="M57" s="174">
        <f t="shared" si="1"/>
        <v>999</v>
      </c>
      <c r="N57" s="165"/>
      <c r="O57" s="184"/>
      <c r="P57" s="157">
        <f t="shared" si="2"/>
        <v>999</v>
      </c>
      <c r="Q57" s="158"/>
    </row>
    <row r="58" spans="1:17" ht="18.899999999999999" customHeight="1" x14ac:dyDescent="0.25">
      <c r="A58" s="144">
        <v>52</v>
      </c>
      <c r="B58" s="176"/>
      <c r="C58" s="176"/>
      <c r="D58" s="151"/>
      <c r="E58" s="148"/>
      <c r="F58" s="173"/>
      <c r="G58" s="173"/>
      <c r="H58" s="182"/>
      <c r="I58" s="183"/>
      <c r="J58" s="152" t="e">
        <f>IF(AND(Q58="",#REF!&gt;0,#REF!&lt;5),K58,0)</f>
        <v>#REF!</v>
      </c>
      <c r="K58" s="153" t="str">
        <f>IF(D58="","ZZZ9",IF(AND(#REF!&gt;0,#REF!&lt;5),D58&amp;#REF!,D58&amp;"9"))</f>
        <v>ZZZ9</v>
      </c>
      <c r="L58" s="154">
        <f t="shared" si="0"/>
        <v>999</v>
      </c>
      <c r="M58" s="174">
        <f t="shared" si="1"/>
        <v>999</v>
      </c>
      <c r="N58" s="165"/>
      <c r="O58" s="184"/>
      <c r="P58" s="157">
        <f t="shared" si="2"/>
        <v>999</v>
      </c>
      <c r="Q58" s="158"/>
    </row>
    <row r="59" spans="1:17" ht="18.899999999999999" customHeight="1" x14ac:dyDescent="0.25">
      <c r="A59" s="144">
        <v>53</v>
      </c>
      <c r="B59" s="176"/>
      <c r="C59" s="176"/>
      <c r="D59" s="151"/>
      <c r="E59" s="148"/>
      <c r="F59" s="173"/>
      <c r="G59" s="173"/>
      <c r="H59" s="182"/>
      <c r="I59" s="183"/>
      <c r="J59" s="152" t="e">
        <f>IF(AND(Q59="",#REF!&gt;0,#REF!&lt;5),K59,0)</f>
        <v>#REF!</v>
      </c>
      <c r="K59" s="153" t="str">
        <f>IF(D59="","ZZZ9",IF(AND(#REF!&gt;0,#REF!&lt;5),D59&amp;#REF!,D59&amp;"9"))</f>
        <v>ZZZ9</v>
      </c>
      <c r="L59" s="154">
        <f t="shared" si="0"/>
        <v>999</v>
      </c>
      <c r="M59" s="174">
        <f t="shared" si="1"/>
        <v>999</v>
      </c>
      <c r="N59" s="165"/>
      <c r="O59" s="184"/>
      <c r="P59" s="157">
        <f t="shared" si="2"/>
        <v>999</v>
      </c>
      <c r="Q59" s="158"/>
    </row>
    <row r="60" spans="1:17" ht="18.899999999999999" customHeight="1" x14ac:dyDescent="0.25">
      <c r="A60" s="144">
        <v>54</v>
      </c>
      <c r="B60" s="176"/>
      <c r="C60" s="176"/>
      <c r="D60" s="151"/>
      <c r="E60" s="148"/>
      <c r="F60" s="173"/>
      <c r="G60" s="173"/>
      <c r="H60" s="182"/>
      <c r="I60" s="183"/>
      <c r="J60" s="152" t="e">
        <f>IF(AND(Q60="",#REF!&gt;0,#REF!&lt;5),K60,0)</f>
        <v>#REF!</v>
      </c>
      <c r="K60" s="153" t="str">
        <f>IF(D60="","ZZZ9",IF(AND(#REF!&gt;0,#REF!&lt;5),D60&amp;#REF!,D60&amp;"9"))</f>
        <v>ZZZ9</v>
      </c>
      <c r="L60" s="154">
        <f t="shared" si="0"/>
        <v>999</v>
      </c>
      <c r="M60" s="174">
        <f t="shared" si="1"/>
        <v>999</v>
      </c>
      <c r="N60" s="165"/>
      <c r="O60" s="184"/>
      <c r="P60" s="157">
        <f t="shared" si="2"/>
        <v>999</v>
      </c>
      <c r="Q60" s="158"/>
    </row>
    <row r="61" spans="1:17" ht="18.899999999999999" customHeight="1" x14ac:dyDescent="0.25">
      <c r="A61" s="144">
        <v>55</v>
      </c>
      <c r="B61" s="176"/>
      <c r="C61" s="176"/>
      <c r="D61" s="151"/>
      <c r="E61" s="148"/>
      <c r="F61" s="173"/>
      <c r="G61" s="173"/>
      <c r="H61" s="182"/>
      <c r="I61" s="183"/>
      <c r="J61" s="152" t="e">
        <f>IF(AND(Q61="",#REF!&gt;0,#REF!&lt;5),K61,0)</f>
        <v>#REF!</v>
      </c>
      <c r="K61" s="153" t="str">
        <f>IF(D61="","ZZZ9",IF(AND(#REF!&gt;0,#REF!&lt;5),D61&amp;#REF!,D61&amp;"9"))</f>
        <v>ZZZ9</v>
      </c>
      <c r="L61" s="154">
        <f t="shared" si="0"/>
        <v>999</v>
      </c>
      <c r="M61" s="174">
        <f t="shared" si="1"/>
        <v>999</v>
      </c>
      <c r="N61" s="165"/>
      <c r="O61" s="184"/>
      <c r="P61" s="157">
        <f t="shared" si="2"/>
        <v>999</v>
      </c>
      <c r="Q61" s="158"/>
    </row>
    <row r="62" spans="1:17" ht="18.899999999999999" customHeight="1" x14ac:dyDescent="0.25">
      <c r="A62" s="144">
        <v>56</v>
      </c>
      <c r="B62" s="176"/>
      <c r="C62" s="176"/>
      <c r="D62" s="151"/>
      <c r="E62" s="148"/>
      <c r="F62" s="173"/>
      <c r="G62" s="173"/>
      <c r="H62" s="182"/>
      <c r="I62" s="183"/>
      <c r="J62" s="152" t="e">
        <f>IF(AND(Q62="",#REF!&gt;0,#REF!&lt;5),K62,0)</f>
        <v>#REF!</v>
      </c>
      <c r="K62" s="153" t="str">
        <f>IF(D62="","ZZZ9",IF(AND(#REF!&gt;0,#REF!&lt;5),D62&amp;#REF!,D62&amp;"9"))</f>
        <v>ZZZ9</v>
      </c>
      <c r="L62" s="154">
        <f t="shared" si="0"/>
        <v>999</v>
      </c>
      <c r="M62" s="174">
        <f t="shared" si="1"/>
        <v>999</v>
      </c>
      <c r="N62" s="165"/>
      <c r="O62" s="184"/>
      <c r="P62" s="157">
        <f t="shared" si="2"/>
        <v>999</v>
      </c>
      <c r="Q62" s="158"/>
    </row>
    <row r="63" spans="1:17" ht="18.899999999999999" customHeight="1" x14ac:dyDescent="0.25">
      <c r="A63" s="144">
        <v>57</v>
      </c>
      <c r="B63" s="176"/>
      <c r="C63" s="176"/>
      <c r="D63" s="151"/>
      <c r="E63" s="148"/>
      <c r="F63" s="173"/>
      <c r="G63" s="173"/>
      <c r="H63" s="182"/>
      <c r="I63" s="183"/>
      <c r="J63" s="152" t="e">
        <f>IF(AND(Q63="",#REF!&gt;0,#REF!&lt;5),K63,0)</f>
        <v>#REF!</v>
      </c>
      <c r="K63" s="153" t="str">
        <f>IF(D63="","ZZZ9",IF(AND(#REF!&gt;0,#REF!&lt;5),D63&amp;#REF!,D63&amp;"9"))</f>
        <v>ZZZ9</v>
      </c>
      <c r="L63" s="154">
        <f t="shared" si="0"/>
        <v>999</v>
      </c>
      <c r="M63" s="174">
        <f t="shared" si="1"/>
        <v>999</v>
      </c>
      <c r="N63" s="165"/>
      <c r="O63" s="184"/>
      <c r="P63" s="157">
        <f t="shared" si="2"/>
        <v>999</v>
      </c>
      <c r="Q63" s="158"/>
    </row>
    <row r="64" spans="1:17" ht="18.899999999999999" customHeight="1" x14ac:dyDescent="0.25">
      <c r="A64" s="144">
        <v>58</v>
      </c>
      <c r="B64" s="176"/>
      <c r="C64" s="176"/>
      <c r="D64" s="151"/>
      <c r="E64" s="148"/>
      <c r="F64" s="173"/>
      <c r="G64" s="173"/>
      <c r="H64" s="182"/>
      <c r="I64" s="183"/>
      <c r="J64" s="152" t="e">
        <f>IF(AND(Q64="",#REF!&gt;0,#REF!&lt;5),K64,0)</f>
        <v>#REF!</v>
      </c>
      <c r="K64" s="153" t="str">
        <f>IF(D64="","ZZZ9",IF(AND(#REF!&gt;0,#REF!&lt;5),D64&amp;#REF!,D64&amp;"9"))</f>
        <v>ZZZ9</v>
      </c>
      <c r="L64" s="154">
        <f t="shared" si="0"/>
        <v>999</v>
      </c>
      <c r="M64" s="174">
        <f t="shared" si="1"/>
        <v>999</v>
      </c>
      <c r="N64" s="165"/>
      <c r="O64" s="184"/>
      <c r="P64" s="157">
        <f t="shared" si="2"/>
        <v>999</v>
      </c>
      <c r="Q64" s="158"/>
    </row>
    <row r="65" spans="1:17" ht="18.899999999999999" customHeight="1" x14ac:dyDescent="0.25">
      <c r="A65" s="144">
        <v>59</v>
      </c>
      <c r="B65" s="176"/>
      <c r="C65" s="176"/>
      <c r="D65" s="151"/>
      <c r="E65" s="148"/>
      <c r="F65" s="173"/>
      <c r="G65" s="173"/>
      <c r="H65" s="182"/>
      <c r="I65" s="183"/>
      <c r="J65" s="152" t="e">
        <f>IF(AND(Q65="",#REF!&gt;0,#REF!&lt;5),K65,0)</f>
        <v>#REF!</v>
      </c>
      <c r="K65" s="153" t="str">
        <f>IF(D65="","ZZZ9",IF(AND(#REF!&gt;0,#REF!&lt;5),D65&amp;#REF!,D65&amp;"9"))</f>
        <v>ZZZ9</v>
      </c>
      <c r="L65" s="154">
        <f t="shared" si="0"/>
        <v>999</v>
      </c>
      <c r="M65" s="174">
        <f t="shared" si="1"/>
        <v>999</v>
      </c>
      <c r="N65" s="165"/>
      <c r="O65" s="184"/>
      <c r="P65" s="157">
        <f t="shared" si="2"/>
        <v>999</v>
      </c>
      <c r="Q65" s="158"/>
    </row>
    <row r="66" spans="1:17" ht="18.899999999999999" customHeight="1" x14ac:dyDescent="0.25">
      <c r="A66" s="144">
        <v>60</v>
      </c>
      <c r="B66" s="176"/>
      <c r="C66" s="176"/>
      <c r="D66" s="151"/>
      <c r="E66" s="148"/>
      <c r="F66" s="173"/>
      <c r="G66" s="173"/>
      <c r="H66" s="182"/>
      <c r="I66" s="183"/>
      <c r="J66" s="152" t="e">
        <f>IF(AND(Q66="",#REF!&gt;0,#REF!&lt;5),K66,0)</f>
        <v>#REF!</v>
      </c>
      <c r="K66" s="153" t="str">
        <f>IF(D66="","ZZZ9",IF(AND(#REF!&gt;0,#REF!&lt;5),D66&amp;#REF!,D66&amp;"9"))</f>
        <v>ZZZ9</v>
      </c>
      <c r="L66" s="154">
        <f t="shared" si="0"/>
        <v>999</v>
      </c>
      <c r="M66" s="174">
        <f t="shared" si="1"/>
        <v>999</v>
      </c>
      <c r="N66" s="165"/>
      <c r="O66" s="184"/>
      <c r="P66" s="157">
        <f t="shared" si="2"/>
        <v>999</v>
      </c>
      <c r="Q66" s="158"/>
    </row>
    <row r="67" spans="1:17" ht="18.899999999999999" customHeight="1" x14ac:dyDescent="0.25">
      <c r="A67" s="144">
        <v>61</v>
      </c>
      <c r="B67" s="176"/>
      <c r="C67" s="176"/>
      <c r="D67" s="151"/>
      <c r="E67" s="148"/>
      <c r="F67" s="173"/>
      <c r="G67" s="173"/>
      <c r="H67" s="182"/>
      <c r="I67" s="183"/>
      <c r="J67" s="152" t="e">
        <f>IF(AND(Q67="",#REF!&gt;0,#REF!&lt;5),K67,0)</f>
        <v>#REF!</v>
      </c>
      <c r="K67" s="153" t="str">
        <f>IF(D67="","ZZZ9",IF(AND(#REF!&gt;0,#REF!&lt;5),D67&amp;#REF!,D67&amp;"9"))</f>
        <v>ZZZ9</v>
      </c>
      <c r="L67" s="154">
        <f t="shared" si="0"/>
        <v>999</v>
      </c>
      <c r="M67" s="174">
        <f t="shared" si="1"/>
        <v>999</v>
      </c>
      <c r="N67" s="165"/>
      <c r="O67" s="184"/>
      <c r="P67" s="157">
        <f t="shared" si="2"/>
        <v>999</v>
      </c>
      <c r="Q67" s="158"/>
    </row>
    <row r="68" spans="1:17" ht="18.899999999999999" customHeight="1" x14ac:dyDescent="0.25">
      <c r="A68" s="144">
        <v>62</v>
      </c>
      <c r="B68" s="176"/>
      <c r="C68" s="176"/>
      <c r="D68" s="151"/>
      <c r="E68" s="148"/>
      <c r="F68" s="173"/>
      <c r="G68" s="173"/>
      <c r="H68" s="182"/>
      <c r="I68" s="183"/>
      <c r="J68" s="152" t="e">
        <f>IF(AND(Q68="",#REF!&gt;0,#REF!&lt;5),K68,0)</f>
        <v>#REF!</v>
      </c>
      <c r="K68" s="153" t="str">
        <f>IF(D68="","ZZZ9",IF(AND(#REF!&gt;0,#REF!&lt;5),D68&amp;#REF!,D68&amp;"9"))</f>
        <v>ZZZ9</v>
      </c>
      <c r="L68" s="154">
        <f t="shared" si="0"/>
        <v>999</v>
      </c>
      <c r="M68" s="174">
        <f t="shared" si="1"/>
        <v>999</v>
      </c>
      <c r="N68" s="165"/>
      <c r="O68" s="184"/>
      <c r="P68" s="157">
        <f t="shared" si="2"/>
        <v>999</v>
      </c>
      <c r="Q68" s="158"/>
    </row>
    <row r="69" spans="1:17" ht="18.899999999999999" customHeight="1" x14ac:dyDescent="0.25">
      <c r="A69" s="144">
        <v>63</v>
      </c>
      <c r="B69" s="176"/>
      <c r="C69" s="176"/>
      <c r="D69" s="151"/>
      <c r="E69" s="148"/>
      <c r="F69" s="173"/>
      <c r="G69" s="173"/>
      <c r="H69" s="182"/>
      <c r="I69" s="183"/>
      <c r="J69" s="152" t="e">
        <f>IF(AND(Q69="",#REF!&gt;0,#REF!&lt;5),K69,0)</f>
        <v>#REF!</v>
      </c>
      <c r="K69" s="153" t="str">
        <f>IF(D69="","ZZZ9",IF(AND(#REF!&gt;0,#REF!&lt;5),D69&amp;#REF!,D69&amp;"9"))</f>
        <v>ZZZ9</v>
      </c>
      <c r="L69" s="154">
        <f t="shared" si="0"/>
        <v>999</v>
      </c>
      <c r="M69" s="174">
        <f t="shared" si="1"/>
        <v>999</v>
      </c>
      <c r="N69" s="165"/>
      <c r="O69" s="184"/>
      <c r="P69" s="157">
        <f t="shared" si="2"/>
        <v>999</v>
      </c>
      <c r="Q69" s="158"/>
    </row>
    <row r="70" spans="1:17" ht="18.899999999999999" customHeight="1" x14ac:dyDescent="0.25">
      <c r="A70" s="144">
        <v>64</v>
      </c>
      <c r="B70" s="176"/>
      <c r="C70" s="176"/>
      <c r="D70" s="151"/>
      <c r="E70" s="148"/>
      <c r="F70" s="173"/>
      <c r="G70" s="173"/>
      <c r="H70" s="182"/>
      <c r="I70" s="183"/>
      <c r="J70" s="152" t="e">
        <f>IF(AND(Q70="",#REF!&gt;0,#REF!&lt;5),K70,0)</f>
        <v>#REF!</v>
      </c>
      <c r="K70" s="153" t="str">
        <f>IF(D70="","ZZZ9",IF(AND(#REF!&gt;0,#REF!&lt;5),D70&amp;#REF!,D70&amp;"9"))</f>
        <v>ZZZ9</v>
      </c>
      <c r="L70" s="154">
        <f t="shared" si="0"/>
        <v>999</v>
      </c>
      <c r="M70" s="174">
        <f t="shared" si="1"/>
        <v>999</v>
      </c>
      <c r="N70" s="165"/>
      <c r="O70" s="184"/>
      <c r="P70" s="157">
        <f t="shared" si="2"/>
        <v>999</v>
      </c>
      <c r="Q70" s="158"/>
    </row>
    <row r="71" spans="1:17" ht="18.899999999999999" customHeight="1" x14ac:dyDescent="0.25">
      <c r="A71" s="144">
        <v>65</v>
      </c>
      <c r="B71" s="176"/>
      <c r="C71" s="176"/>
      <c r="D71" s="151"/>
      <c r="E71" s="148"/>
      <c r="F71" s="173"/>
      <c r="G71" s="173"/>
      <c r="H71" s="182"/>
      <c r="I71" s="183"/>
      <c r="J71" s="152" t="e">
        <f>IF(AND(Q71="",#REF!&gt;0,#REF!&lt;5),K71,0)</f>
        <v>#REF!</v>
      </c>
      <c r="K71" s="153" t="str">
        <f>IF(D71="","ZZZ9",IF(AND(#REF!&gt;0,#REF!&lt;5),D71&amp;#REF!,D71&amp;"9"))</f>
        <v>ZZZ9</v>
      </c>
      <c r="L71" s="154">
        <f t="shared" si="0"/>
        <v>999</v>
      </c>
      <c r="M71" s="174">
        <f t="shared" si="1"/>
        <v>999</v>
      </c>
      <c r="N71" s="165"/>
      <c r="O71" s="184"/>
      <c r="P71" s="157">
        <f t="shared" si="2"/>
        <v>999</v>
      </c>
      <c r="Q71" s="158"/>
    </row>
    <row r="72" spans="1:17" ht="18.899999999999999" customHeight="1" x14ac:dyDescent="0.25">
      <c r="A72" s="144">
        <v>66</v>
      </c>
      <c r="B72" s="176"/>
      <c r="C72" s="176"/>
      <c r="D72" s="151"/>
      <c r="E72" s="148"/>
      <c r="F72" s="173"/>
      <c r="G72" s="173"/>
      <c r="H72" s="182"/>
      <c r="I72" s="183"/>
      <c r="J72" s="152" t="e">
        <f>IF(AND(Q72="",#REF!&gt;0,#REF!&lt;5),K72,0)</f>
        <v>#REF!</v>
      </c>
      <c r="K72" s="153" t="str">
        <f>IF(D72="","ZZZ9",IF(AND(#REF!&gt;0,#REF!&lt;5),D72&amp;#REF!,D72&amp;"9"))</f>
        <v>ZZZ9</v>
      </c>
      <c r="L72" s="154">
        <f t="shared" si="0"/>
        <v>999</v>
      </c>
      <c r="M72" s="174">
        <f t="shared" si="1"/>
        <v>999</v>
      </c>
      <c r="N72" s="165"/>
      <c r="O72" s="184"/>
      <c r="P72" s="157">
        <f t="shared" si="2"/>
        <v>999</v>
      </c>
      <c r="Q72" s="158"/>
    </row>
    <row r="73" spans="1:17" ht="18.899999999999999" customHeight="1" x14ac:dyDescent="0.25">
      <c r="A73" s="144">
        <v>67</v>
      </c>
      <c r="B73" s="176"/>
      <c r="C73" s="176"/>
      <c r="D73" s="151"/>
      <c r="E73" s="148"/>
      <c r="F73" s="173"/>
      <c r="G73" s="173"/>
      <c r="H73" s="182"/>
      <c r="I73" s="183"/>
      <c r="J73" s="152" t="e">
        <f>IF(AND(Q73="",#REF!&gt;0,#REF!&lt;5),K73,0)</f>
        <v>#REF!</v>
      </c>
      <c r="K73" s="153" t="str">
        <f>IF(D73="","ZZZ9",IF(AND(#REF!&gt;0,#REF!&lt;5),D73&amp;#REF!,D73&amp;"9"))</f>
        <v>ZZZ9</v>
      </c>
      <c r="L73" s="154">
        <f t="shared" si="0"/>
        <v>999</v>
      </c>
      <c r="M73" s="174">
        <f t="shared" si="1"/>
        <v>999</v>
      </c>
      <c r="N73" s="165"/>
      <c r="O73" s="184"/>
      <c r="P73" s="157">
        <f t="shared" si="2"/>
        <v>999</v>
      </c>
      <c r="Q73" s="158"/>
    </row>
    <row r="74" spans="1:17" ht="18.899999999999999" customHeight="1" x14ac:dyDescent="0.25">
      <c r="A74" s="144">
        <v>68</v>
      </c>
      <c r="B74" s="176"/>
      <c r="C74" s="176"/>
      <c r="D74" s="151"/>
      <c r="E74" s="148"/>
      <c r="F74" s="173"/>
      <c r="G74" s="173"/>
      <c r="H74" s="182"/>
      <c r="I74" s="183"/>
      <c r="J74" s="152" t="e">
        <f>IF(AND(Q74="",#REF!&gt;0,#REF!&lt;5),K74,0)</f>
        <v>#REF!</v>
      </c>
      <c r="K74" s="153" t="str">
        <f>IF(D74="","ZZZ9",IF(AND(#REF!&gt;0,#REF!&lt;5),D74&amp;#REF!,D74&amp;"9"))</f>
        <v>ZZZ9</v>
      </c>
      <c r="L74" s="154">
        <f t="shared" si="0"/>
        <v>999</v>
      </c>
      <c r="M74" s="174">
        <f t="shared" si="1"/>
        <v>999</v>
      </c>
      <c r="N74" s="165"/>
      <c r="O74" s="184"/>
      <c r="P74" s="157">
        <f t="shared" si="2"/>
        <v>999</v>
      </c>
      <c r="Q74" s="158"/>
    </row>
    <row r="75" spans="1:17" ht="18.899999999999999" customHeight="1" x14ac:dyDescent="0.25">
      <c r="A75" s="144">
        <v>69</v>
      </c>
      <c r="B75" s="176"/>
      <c r="C75" s="176"/>
      <c r="D75" s="151"/>
      <c r="E75" s="148"/>
      <c r="F75" s="173"/>
      <c r="G75" s="173"/>
      <c r="H75" s="182"/>
      <c r="I75" s="183"/>
      <c r="J75" s="152" t="e">
        <f>IF(AND(Q75="",#REF!&gt;0,#REF!&lt;5),K75,0)</f>
        <v>#REF!</v>
      </c>
      <c r="K75" s="153" t="str">
        <f>IF(D75="","ZZZ9",IF(AND(#REF!&gt;0,#REF!&lt;5),D75&amp;#REF!,D75&amp;"9"))</f>
        <v>ZZZ9</v>
      </c>
      <c r="L75" s="154">
        <f t="shared" si="0"/>
        <v>999</v>
      </c>
      <c r="M75" s="174">
        <f t="shared" si="1"/>
        <v>999</v>
      </c>
      <c r="N75" s="165"/>
      <c r="O75" s="184"/>
      <c r="P75" s="157">
        <f t="shared" si="2"/>
        <v>999</v>
      </c>
      <c r="Q75" s="158"/>
    </row>
    <row r="76" spans="1:17" ht="18.899999999999999" customHeight="1" x14ac:dyDescent="0.25">
      <c r="A76" s="144">
        <v>70</v>
      </c>
      <c r="B76" s="176"/>
      <c r="C76" s="176"/>
      <c r="D76" s="151"/>
      <c r="E76" s="148"/>
      <c r="F76" s="173"/>
      <c r="G76" s="173"/>
      <c r="H76" s="182"/>
      <c r="I76" s="183"/>
      <c r="J76" s="152" t="e">
        <f>IF(AND(Q76="",#REF!&gt;0,#REF!&lt;5),K76,0)</f>
        <v>#REF!</v>
      </c>
      <c r="K76" s="153" t="str">
        <f>IF(D76="","ZZZ9",IF(AND(#REF!&gt;0,#REF!&lt;5),D76&amp;#REF!,D76&amp;"9"))</f>
        <v>ZZZ9</v>
      </c>
      <c r="L76" s="154">
        <f t="shared" si="0"/>
        <v>999</v>
      </c>
      <c r="M76" s="174">
        <f t="shared" si="1"/>
        <v>999</v>
      </c>
      <c r="N76" s="165"/>
      <c r="O76" s="184"/>
      <c r="P76" s="157">
        <f t="shared" si="2"/>
        <v>999</v>
      </c>
      <c r="Q76" s="158"/>
    </row>
    <row r="77" spans="1:17" ht="18.899999999999999" customHeight="1" x14ac:dyDescent="0.25">
      <c r="A77" s="144">
        <v>71</v>
      </c>
      <c r="B77" s="176"/>
      <c r="C77" s="176"/>
      <c r="D77" s="151"/>
      <c r="E77" s="148"/>
      <c r="F77" s="173"/>
      <c r="G77" s="173"/>
      <c r="H77" s="182"/>
      <c r="I77" s="183"/>
      <c r="J77" s="152" t="e">
        <f>IF(AND(Q77="",#REF!&gt;0,#REF!&lt;5),K77,0)</f>
        <v>#REF!</v>
      </c>
      <c r="K77" s="153" t="str">
        <f>IF(D77="","ZZZ9",IF(AND(#REF!&gt;0,#REF!&lt;5),D77&amp;#REF!,D77&amp;"9"))</f>
        <v>ZZZ9</v>
      </c>
      <c r="L77" s="154">
        <f t="shared" si="0"/>
        <v>999</v>
      </c>
      <c r="M77" s="174">
        <f t="shared" si="1"/>
        <v>999</v>
      </c>
      <c r="N77" s="165"/>
      <c r="O77" s="184"/>
      <c r="P77" s="157">
        <f t="shared" si="2"/>
        <v>999</v>
      </c>
      <c r="Q77" s="158"/>
    </row>
    <row r="78" spans="1:17" ht="18.899999999999999" customHeight="1" x14ac:dyDescent="0.25">
      <c r="A78" s="144">
        <v>72</v>
      </c>
      <c r="B78" s="176"/>
      <c r="C78" s="176"/>
      <c r="D78" s="151"/>
      <c r="E78" s="148"/>
      <c r="F78" s="173"/>
      <c r="G78" s="173"/>
      <c r="H78" s="182"/>
      <c r="I78" s="183"/>
      <c r="J78" s="152" t="e">
        <f>IF(AND(Q78="",#REF!&gt;0,#REF!&lt;5),K78,0)</f>
        <v>#REF!</v>
      </c>
      <c r="K78" s="153" t="str">
        <f>IF(D78="","ZZZ9",IF(AND(#REF!&gt;0,#REF!&lt;5),D78&amp;#REF!,D78&amp;"9"))</f>
        <v>ZZZ9</v>
      </c>
      <c r="L78" s="154">
        <f t="shared" si="0"/>
        <v>999</v>
      </c>
      <c r="M78" s="174">
        <f t="shared" si="1"/>
        <v>999</v>
      </c>
      <c r="N78" s="165"/>
      <c r="O78" s="184"/>
      <c r="P78" s="157">
        <f t="shared" si="2"/>
        <v>999</v>
      </c>
      <c r="Q78" s="158"/>
    </row>
    <row r="79" spans="1:17" ht="18.899999999999999" customHeight="1" x14ac:dyDescent="0.25">
      <c r="A79" s="144">
        <v>73</v>
      </c>
      <c r="B79" s="176"/>
      <c r="C79" s="176"/>
      <c r="D79" s="151"/>
      <c r="E79" s="148"/>
      <c r="F79" s="173"/>
      <c r="G79" s="173"/>
      <c r="H79" s="182"/>
      <c r="I79" s="183"/>
      <c r="J79" s="152" t="e">
        <f>IF(AND(Q79="",#REF!&gt;0,#REF!&lt;5),K79,0)</f>
        <v>#REF!</v>
      </c>
      <c r="K79" s="153" t="str">
        <f>IF(D79="","ZZZ9",IF(AND(#REF!&gt;0,#REF!&lt;5),D79&amp;#REF!,D79&amp;"9"))</f>
        <v>ZZZ9</v>
      </c>
      <c r="L79" s="154">
        <f t="shared" si="0"/>
        <v>999</v>
      </c>
      <c r="M79" s="174">
        <f t="shared" si="1"/>
        <v>999</v>
      </c>
      <c r="N79" s="165"/>
      <c r="O79" s="184"/>
      <c r="P79" s="157">
        <f t="shared" si="2"/>
        <v>999</v>
      </c>
      <c r="Q79" s="158"/>
    </row>
    <row r="80" spans="1:17" ht="18.899999999999999" customHeight="1" x14ac:dyDescent="0.25">
      <c r="A80" s="144">
        <v>74</v>
      </c>
      <c r="B80" s="176"/>
      <c r="C80" s="176"/>
      <c r="D80" s="151"/>
      <c r="E80" s="148"/>
      <c r="F80" s="173"/>
      <c r="G80" s="173"/>
      <c r="H80" s="182"/>
      <c r="I80" s="183"/>
      <c r="J80" s="152" t="e">
        <f>IF(AND(Q80="",#REF!&gt;0,#REF!&lt;5),K80,0)</f>
        <v>#REF!</v>
      </c>
      <c r="K80" s="153" t="str">
        <f>IF(D80="","ZZZ9",IF(AND(#REF!&gt;0,#REF!&lt;5),D80&amp;#REF!,D80&amp;"9"))</f>
        <v>ZZZ9</v>
      </c>
      <c r="L80" s="154">
        <f t="shared" si="0"/>
        <v>999</v>
      </c>
      <c r="M80" s="174">
        <f t="shared" si="1"/>
        <v>999</v>
      </c>
      <c r="N80" s="165"/>
      <c r="O80" s="184"/>
      <c r="P80" s="157">
        <f t="shared" si="2"/>
        <v>999</v>
      </c>
      <c r="Q80" s="158"/>
    </row>
    <row r="81" spans="1:17" ht="18.899999999999999" customHeight="1" x14ac:dyDescent="0.25">
      <c r="A81" s="144">
        <v>75</v>
      </c>
      <c r="B81" s="176"/>
      <c r="C81" s="176"/>
      <c r="D81" s="151"/>
      <c r="E81" s="148"/>
      <c r="F81" s="173"/>
      <c r="G81" s="173"/>
      <c r="H81" s="182"/>
      <c r="I81" s="183"/>
      <c r="J81" s="152" t="e">
        <f>IF(AND(Q81="",#REF!&gt;0,#REF!&lt;5),K81,0)</f>
        <v>#REF!</v>
      </c>
      <c r="K81" s="153" t="str">
        <f>IF(D81="","ZZZ9",IF(AND(#REF!&gt;0,#REF!&lt;5),D81&amp;#REF!,D81&amp;"9"))</f>
        <v>ZZZ9</v>
      </c>
      <c r="L81" s="154">
        <f t="shared" si="0"/>
        <v>999</v>
      </c>
      <c r="M81" s="174">
        <f t="shared" si="1"/>
        <v>999</v>
      </c>
      <c r="N81" s="165"/>
      <c r="O81" s="184"/>
      <c r="P81" s="157">
        <f t="shared" si="2"/>
        <v>999</v>
      </c>
      <c r="Q81" s="158"/>
    </row>
    <row r="82" spans="1:17" ht="18.899999999999999" customHeight="1" x14ac:dyDescent="0.25">
      <c r="A82" s="144">
        <v>76</v>
      </c>
      <c r="B82" s="176"/>
      <c r="C82" s="176"/>
      <c r="D82" s="151"/>
      <c r="E82" s="148"/>
      <c r="F82" s="173"/>
      <c r="G82" s="173"/>
      <c r="H82" s="182"/>
      <c r="I82" s="183"/>
      <c r="J82" s="152" t="e">
        <f>IF(AND(Q82="",#REF!&gt;0,#REF!&lt;5),K82,0)</f>
        <v>#REF!</v>
      </c>
      <c r="K82" s="153" t="str">
        <f>IF(D82="","ZZZ9",IF(AND(#REF!&gt;0,#REF!&lt;5),D82&amp;#REF!,D82&amp;"9"))</f>
        <v>ZZZ9</v>
      </c>
      <c r="L82" s="154">
        <f t="shared" si="0"/>
        <v>999</v>
      </c>
      <c r="M82" s="174">
        <f t="shared" si="1"/>
        <v>999</v>
      </c>
      <c r="N82" s="165"/>
      <c r="O82" s="184"/>
      <c r="P82" s="157">
        <f t="shared" si="2"/>
        <v>999</v>
      </c>
      <c r="Q82" s="158"/>
    </row>
    <row r="83" spans="1:17" ht="18.899999999999999" customHeight="1" x14ac:dyDescent="0.25">
      <c r="A83" s="144">
        <v>77</v>
      </c>
      <c r="B83" s="176"/>
      <c r="C83" s="176"/>
      <c r="D83" s="151"/>
      <c r="E83" s="148"/>
      <c r="F83" s="173"/>
      <c r="G83" s="173"/>
      <c r="H83" s="182"/>
      <c r="I83" s="183"/>
      <c r="J83" s="152" t="e">
        <f>IF(AND(Q83="",#REF!&gt;0,#REF!&lt;5),K83,0)</f>
        <v>#REF!</v>
      </c>
      <c r="K83" s="153" t="str">
        <f>IF(D83="","ZZZ9",IF(AND(#REF!&gt;0,#REF!&lt;5),D83&amp;#REF!,D83&amp;"9"))</f>
        <v>ZZZ9</v>
      </c>
      <c r="L83" s="154">
        <f t="shared" si="0"/>
        <v>999</v>
      </c>
      <c r="M83" s="174">
        <f t="shared" si="1"/>
        <v>999</v>
      </c>
      <c r="N83" s="165"/>
      <c r="O83" s="184"/>
      <c r="P83" s="157">
        <f t="shared" si="2"/>
        <v>999</v>
      </c>
      <c r="Q83" s="158"/>
    </row>
    <row r="84" spans="1:17" ht="18.899999999999999" customHeight="1" x14ac:dyDescent="0.25">
      <c r="A84" s="144">
        <v>78</v>
      </c>
      <c r="B84" s="176"/>
      <c r="C84" s="176"/>
      <c r="D84" s="151"/>
      <c r="E84" s="148"/>
      <c r="F84" s="173"/>
      <c r="G84" s="173"/>
      <c r="H84" s="182"/>
      <c r="I84" s="183"/>
      <c r="J84" s="152" t="e">
        <f>IF(AND(Q84="",#REF!&gt;0,#REF!&lt;5),K84,0)</f>
        <v>#REF!</v>
      </c>
      <c r="K84" s="153" t="str">
        <f>IF(D84="","ZZZ9",IF(AND(#REF!&gt;0,#REF!&lt;5),D84&amp;#REF!,D84&amp;"9"))</f>
        <v>ZZZ9</v>
      </c>
      <c r="L84" s="154">
        <f t="shared" si="0"/>
        <v>999</v>
      </c>
      <c r="M84" s="174">
        <f t="shared" si="1"/>
        <v>999</v>
      </c>
      <c r="N84" s="165"/>
      <c r="O84" s="184"/>
      <c r="P84" s="157">
        <f t="shared" si="2"/>
        <v>999</v>
      </c>
      <c r="Q84" s="158"/>
    </row>
    <row r="85" spans="1:17" ht="18.899999999999999" customHeight="1" x14ac:dyDescent="0.25">
      <c r="A85" s="144">
        <v>79</v>
      </c>
      <c r="B85" s="176"/>
      <c r="C85" s="176"/>
      <c r="D85" s="151"/>
      <c r="E85" s="148"/>
      <c r="F85" s="173"/>
      <c r="G85" s="173"/>
      <c r="H85" s="182"/>
      <c r="I85" s="183"/>
      <c r="J85" s="152" t="e">
        <f>IF(AND(Q85="",#REF!&gt;0,#REF!&lt;5),K85,0)</f>
        <v>#REF!</v>
      </c>
      <c r="K85" s="153" t="str">
        <f>IF(D85="","ZZZ9",IF(AND(#REF!&gt;0,#REF!&lt;5),D85&amp;#REF!,D85&amp;"9"))</f>
        <v>ZZZ9</v>
      </c>
      <c r="L85" s="154">
        <f t="shared" si="0"/>
        <v>999</v>
      </c>
      <c r="M85" s="174">
        <f t="shared" si="1"/>
        <v>999</v>
      </c>
      <c r="N85" s="165"/>
      <c r="O85" s="184"/>
      <c r="P85" s="157">
        <f t="shared" si="2"/>
        <v>999</v>
      </c>
      <c r="Q85" s="158"/>
    </row>
    <row r="86" spans="1:17" ht="18.899999999999999" customHeight="1" x14ac:dyDescent="0.25">
      <c r="A86" s="144">
        <v>80</v>
      </c>
      <c r="B86" s="176"/>
      <c r="C86" s="176"/>
      <c r="D86" s="151"/>
      <c r="E86" s="148"/>
      <c r="F86" s="173"/>
      <c r="G86" s="173"/>
      <c r="H86" s="182"/>
      <c r="I86" s="183"/>
      <c r="J86" s="152" t="e">
        <f>IF(AND(Q86="",#REF!&gt;0,#REF!&lt;5),K86,0)</f>
        <v>#REF!</v>
      </c>
      <c r="K86" s="153" t="str">
        <f>IF(D86="","ZZZ9",IF(AND(#REF!&gt;0,#REF!&lt;5),D86&amp;#REF!,D86&amp;"9"))</f>
        <v>ZZZ9</v>
      </c>
      <c r="L86" s="154">
        <f t="shared" si="0"/>
        <v>999</v>
      </c>
      <c r="M86" s="174">
        <f t="shared" si="1"/>
        <v>999</v>
      </c>
      <c r="N86" s="165"/>
      <c r="O86" s="184"/>
      <c r="P86" s="157">
        <f t="shared" si="2"/>
        <v>999</v>
      </c>
      <c r="Q86" s="158"/>
    </row>
    <row r="87" spans="1:17" ht="18.899999999999999" customHeight="1" x14ac:dyDescent="0.25">
      <c r="A87" s="144">
        <v>81</v>
      </c>
      <c r="B87" s="176"/>
      <c r="C87" s="176"/>
      <c r="D87" s="151"/>
      <c r="E87" s="148"/>
      <c r="F87" s="173"/>
      <c r="G87" s="173"/>
      <c r="H87" s="182"/>
      <c r="I87" s="183"/>
      <c r="J87" s="152" t="e">
        <f>IF(AND(Q87="",#REF!&gt;0,#REF!&lt;5),K87,0)</f>
        <v>#REF!</v>
      </c>
      <c r="K87" s="153" t="str">
        <f>IF(D87="","ZZZ9",IF(AND(#REF!&gt;0,#REF!&lt;5),D87&amp;#REF!,D87&amp;"9"))</f>
        <v>ZZZ9</v>
      </c>
      <c r="L87" s="154">
        <f t="shared" si="0"/>
        <v>999</v>
      </c>
      <c r="M87" s="174">
        <f t="shared" si="1"/>
        <v>999</v>
      </c>
      <c r="N87" s="165"/>
      <c r="O87" s="184"/>
      <c r="P87" s="157">
        <f t="shared" si="2"/>
        <v>999</v>
      </c>
      <c r="Q87" s="158"/>
    </row>
    <row r="88" spans="1:17" ht="18.899999999999999" customHeight="1" x14ac:dyDescent="0.25">
      <c r="A88" s="144">
        <v>82</v>
      </c>
      <c r="B88" s="176"/>
      <c r="C88" s="176"/>
      <c r="D88" s="151"/>
      <c r="E88" s="148"/>
      <c r="F88" s="173"/>
      <c r="G88" s="173"/>
      <c r="H88" s="182"/>
      <c r="I88" s="183"/>
      <c r="J88" s="152" t="e">
        <f>IF(AND(Q88="",#REF!&gt;0,#REF!&lt;5),K88,0)</f>
        <v>#REF!</v>
      </c>
      <c r="K88" s="153" t="str">
        <f>IF(D88="","ZZZ9",IF(AND(#REF!&gt;0,#REF!&lt;5),D88&amp;#REF!,D88&amp;"9"))</f>
        <v>ZZZ9</v>
      </c>
      <c r="L88" s="154">
        <f t="shared" si="0"/>
        <v>999</v>
      </c>
      <c r="M88" s="174">
        <f t="shared" si="1"/>
        <v>999</v>
      </c>
      <c r="N88" s="165"/>
      <c r="O88" s="184"/>
      <c r="P88" s="157">
        <f t="shared" si="2"/>
        <v>999</v>
      </c>
      <c r="Q88" s="158"/>
    </row>
    <row r="89" spans="1:17" ht="18.899999999999999" customHeight="1" x14ac:dyDescent="0.25">
      <c r="A89" s="144">
        <v>83</v>
      </c>
      <c r="B89" s="176"/>
      <c r="C89" s="176"/>
      <c r="D89" s="151"/>
      <c r="E89" s="148"/>
      <c r="F89" s="173"/>
      <c r="G89" s="173"/>
      <c r="H89" s="182"/>
      <c r="I89" s="183"/>
      <c r="J89" s="152" t="e">
        <f>IF(AND(Q89="",#REF!&gt;0,#REF!&lt;5),K89,0)</f>
        <v>#REF!</v>
      </c>
      <c r="K89" s="153" t="str">
        <f>IF(D89="","ZZZ9",IF(AND(#REF!&gt;0,#REF!&lt;5),D89&amp;#REF!,D89&amp;"9"))</f>
        <v>ZZZ9</v>
      </c>
      <c r="L89" s="154">
        <f t="shared" si="0"/>
        <v>999</v>
      </c>
      <c r="M89" s="174">
        <f t="shared" si="1"/>
        <v>999</v>
      </c>
      <c r="N89" s="165"/>
      <c r="O89" s="184"/>
      <c r="P89" s="157">
        <f t="shared" si="2"/>
        <v>999</v>
      </c>
      <c r="Q89" s="158"/>
    </row>
    <row r="90" spans="1:17" ht="18.899999999999999" customHeight="1" x14ac:dyDescent="0.25">
      <c r="A90" s="144">
        <v>84</v>
      </c>
      <c r="B90" s="176"/>
      <c r="C90" s="176"/>
      <c r="D90" s="151"/>
      <c r="E90" s="148"/>
      <c r="F90" s="173"/>
      <c r="G90" s="173"/>
      <c r="H90" s="182"/>
      <c r="I90" s="183"/>
      <c r="J90" s="152" t="e">
        <f>IF(AND(Q90="",#REF!&gt;0,#REF!&lt;5),K90,0)</f>
        <v>#REF!</v>
      </c>
      <c r="K90" s="153" t="str">
        <f>IF(D90="","ZZZ9",IF(AND(#REF!&gt;0,#REF!&lt;5),D90&amp;#REF!,D90&amp;"9"))</f>
        <v>ZZZ9</v>
      </c>
      <c r="L90" s="154">
        <f t="shared" si="0"/>
        <v>999</v>
      </c>
      <c r="M90" s="174">
        <f t="shared" si="1"/>
        <v>999</v>
      </c>
      <c r="N90" s="165"/>
      <c r="O90" s="184"/>
      <c r="P90" s="157">
        <f t="shared" si="2"/>
        <v>999</v>
      </c>
      <c r="Q90" s="158"/>
    </row>
    <row r="91" spans="1:17" ht="18.899999999999999" customHeight="1" x14ac:dyDescent="0.25">
      <c r="A91" s="144">
        <v>85</v>
      </c>
      <c r="B91" s="176"/>
      <c r="C91" s="176"/>
      <c r="D91" s="151"/>
      <c r="E91" s="148"/>
      <c r="F91" s="173"/>
      <c r="G91" s="173"/>
      <c r="H91" s="182"/>
      <c r="I91" s="183"/>
      <c r="J91" s="152" t="e">
        <f>IF(AND(Q91="",#REF!&gt;0,#REF!&lt;5),K91,0)</f>
        <v>#REF!</v>
      </c>
      <c r="K91" s="153" t="str">
        <f>IF(D91="","ZZZ9",IF(AND(#REF!&gt;0,#REF!&lt;5),D91&amp;#REF!,D91&amp;"9"))</f>
        <v>ZZZ9</v>
      </c>
      <c r="L91" s="154">
        <f t="shared" si="0"/>
        <v>999</v>
      </c>
      <c r="M91" s="174">
        <f t="shared" si="1"/>
        <v>999</v>
      </c>
      <c r="N91" s="165"/>
      <c r="O91" s="184"/>
      <c r="P91" s="157">
        <f t="shared" si="2"/>
        <v>999</v>
      </c>
      <c r="Q91" s="158"/>
    </row>
    <row r="92" spans="1:17" ht="18.899999999999999" customHeight="1" x14ac:dyDescent="0.25">
      <c r="A92" s="144">
        <v>86</v>
      </c>
      <c r="B92" s="176"/>
      <c r="C92" s="176"/>
      <c r="D92" s="151"/>
      <c r="E92" s="148"/>
      <c r="F92" s="173"/>
      <c r="G92" s="173"/>
      <c r="H92" s="182"/>
      <c r="I92" s="183"/>
      <c r="J92" s="152" t="e">
        <f>IF(AND(Q92="",#REF!&gt;0,#REF!&lt;5),K92,0)</f>
        <v>#REF!</v>
      </c>
      <c r="K92" s="153" t="str">
        <f>IF(D92="","ZZZ9",IF(AND(#REF!&gt;0,#REF!&lt;5),D92&amp;#REF!,D92&amp;"9"))</f>
        <v>ZZZ9</v>
      </c>
      <c r="L92" s="154">
        <f t="shared" si="0"/>
        <v>999</v>
      </c>
      <c r="M92" s="174">
        <f t="shared" si="1"/>
        <v>999</v>
      </c>
      <c r="N92" s="165"/>
      <c r="O92" s="184"/>
      <c r="P92" s="157">
        <f t="shared" si="2"/>
        <v>999</v>
      </c>
      <c r="Q92" s="158"/>
    </row>
    <row r="93" spans="1:17" ht="18.899999999999999" customHeight="1" x14ac:dyDescent="0.25">
      <c r="A93" s="144">
        <v>87</v>
      </c>
      <c r="B93" s="176"/>
      <c r="C93" s="176"/>
      <c r="D93" s="151"/>
      <c r="E93" s="148"/>
      <c r="F93" s="173"/>
      <c r="G93" s="173"/>
      <c r="H93" s="182"/>
      <c r="I93" s="183"/>
      <c r="J93" s="152" t="e">
        <f>IF(AND(Q93="",#REF!&gt;0,#REF!&lt;5),K93,0)</f>
        <v>#REF!</v>
      </c>
      <c r="K93" s="153" t="str">
        <f>IF(D93="","ZZZ9",IF(AND(#REF!&gt;0,#REF!&lt;5),D93&amp;#REF!,D93&amp;"9"))</f>
        <v>ZZZ9</v>
      </c>
      <c r="L93" s="154">
        <f t="shared" si="0"/>
        <v>999</v>
      </c>
      <c r="M93" s="174">
        <f t="shared" si="1"/>
        <v>999</v>
      </c>
      <c r="N93" s="165"/>
      <c r="O93" s="184"/>
      <c r="P93" s="157">
        <f t="shared" si="2"/>
        <v>999</v>
      </c>
      <c r="Q93" s="158"/>
    </row>
    <row r="94" spans="1:17" ht="18.899999999999999" customHeight="1" x14ac:dyDescent="0.25">
      <c r="A94" s="144">
        <v>88</v>
      </c>
      <c r="B94" s="176"/>
      <c r="C94" s="176"/>
      <c r="D94" s="151"/>
      <c r="E94" s="148"/>
      <c r="F94" s="173"/>
      <c r="G94" s="173"/>
      <c r="H94" s="182"/>
      <c r="I94" s="183"/>
      <c r="J94" s="152" t="e">
        <f>IF(AND(Q94="",#REF!&gt;0,#REF!&lt;5),K94,0)</f>
        <v>#REF!</v>
      </c>
      <c r="K94" s="153" t="str">
        <f>IF(D94="","ZZZ9",IF(AND(#REF!&gt;0,#REF!&lt;5),D94&amp;#REF!,D94&amp;"9"))</f>
        <v>ZZZ9</v>
      </c>
      <c r="L94" s="154">
        <f t="shared" si="0"/>
        <v>999</v>
      </c>
      <c r="M94" s="174">
        <f t="shared" si="1"/>
        <v>999</v>
      </c>
      <c r="N94" s="165"/>
      <c r="O94" s="184"/>
      <c r="P94" s="157">
        <f t="shared" si="2"/>
        <v>999</v>
      </c>
      <c r="Q94" s="158"/>
    </row>
    <row r="95" spans="1:17" ht="18.899999999999999" customHeight="1" x14ac:dyDescent="0.25">
      <c r="A95" s="144">
        <v>89</v>
      </c>
      <c r="B95" s="176"/>
      <c r="C95" s="176"/>
      <c r="D95" s="151"/>
      <c r="E95" s="148"/>
      <c r="F95" s="173"/>
      <c r="G95" s="173"/>
      <c r="H95" s="182"/>
      <c r="I95" s="183"/>
      <c r="J95" s="152" t="e">
        <f>IF(AND(Q95="",#REF!&gt;0,#REF!&lt;5),K95,0)</f>
        <v>#REF!</v>
      </c>
      <c r="K95" s="153" t="str">
        <f>IF(D95="","ZZZ9",IF(AND(#REF!&gt;0,#REF!&lt;5),D95&amp;#REF!,D95&amp;"9"))</f>
        <v>ZZZ9</v>
      </c>
      <c r="L95" s="154">
        <f t="shared" si="0"/>
        <v>999</v>
      </c>
      <c r="M95" s="174">
        <f t="shared" si="1"/>
        <v>999</v>
      </c>
      <c r="N95" s="165"/>
      <c r="O95" s="184"/>
      <c r="P95" s="157">
        <f t="shared" si="2"/>
        <v>999</v>
      </c>
      <c r="Q95" s="158"/>
    </row>
    <row r="96" spans="1:17" ht="18.899999999999999" customHeight="1" x14ac:dyDescent="0.25">
      <c r="A96" s="144">
        <v>90</v>
      </c>
      <c r="B96" s="176"/>
      <c r="C96" s="176"/>
      <c r="D96" s="151"/>
      <c r="E96" s="148"/>
      <c r="F96" s="173"/>
      <c r="G96" s="173"/>
      <c r="H96" s="182"/>
      <c r="I96" s="183"/>
      <c r="J96" s="152" t="e">
        <f>IF(AND(Q96="",#REF!&gt;0,#REF!&lt;5),K96,0)</f>
        <v>#REF!</v>
      </c>
      <c r="K96" s="153" t="str">
        <f>IF(D96="","ZZZ9",IF(AND(#REF!&gt;0,#REF!&lt;5),D96&amp;#REF!,D96&amp;"9"))</f>
        <v>ZZZ9</v>
      </c>
      <c r="L96" s="154">
        <f t="shared" si="0"/>
        <v>999</v>
      </c>
      <c r="M96" s="174">
        <f t="shared" si="1"/>
        <v>999</v>
      </c>
      <c r="N96" s="165"/>
      <c r="O96" s="184"/>
      <c r="P96" s="157">
        <f t="shared" si="2"/>
        <v>999</v>
      </c>
      <c r="Q96" s="158"/>
    </row>
    <row r="97" spans="1:17" ht="18.899999999999999" customHeight="1" x14ac:dyDescent="0.25">
      <c r="A97" s="144">
        <v>91</v>
      </c>
      <c r="B97" s="176"/>
      <c r="C97" s="176"/>
      <c r="D97" s="151"/>
      <c r="E97" s="148"/>
      <c r="F97" s="173"/>
      <c r="G97" s="173"/>
      <c r="H97" s="182"/>
      <c r="I97" s="183"/>
      <c r="J97" s="152" t="e">
        <f>IF(AND(Q97="",#REF!&gt;0,#REF!&lt;5),K97,0)</f>
        <v>#REF!</v>
      </c>
      <c r="K97" s="153" t="str">
        <f>IF(D97="","ZZZ9",IF(AND(#REF!&gt;0,#REF!&lt;5),D97&amp;#REF!,D97&amp;"9"))</f>
        <v>ZZZ9</v>
      </c>
      <c r="L97" s="154">
        <f t="shared" si="0"/>
        <v>999</v>
      </c>
      <c r="M97" s="174">
        <f t="shared" si="1"/>
        <v>999</v>
      </c>
      <c r="N97" s="165"/>
      <c r="O97" s="184"/>
      <c r="P97" s="157">
        <f t="shared" si="2"/>
        <v>999</v>
      </c>
      <c r="Q97" s="158"/>
    </row>
    <row r="98" spans="1:17" ht="18.899999999999999" customHeight="1" x14ac:dyDescent="0.25">
      <c r="A98" s="144">
        <v>92</v>
      </c>
      <c r="B98" s="176"/>
      <c r="C98" s="176"/>
      <c r="D98" s="151"/>
      <c r="E98" s="148"/>
      <c r="F98" s="173"/>
      <c r="G98" s="173"/>
      <c r="H98" s="182"/>
      <c r="I98" s="183"/>
      <c r="J98" s="152" t="e">
        <f>IF(AND(Q98="",#REF!&gt;0,#REF!&lt;5),K98,0)</f>
        <v>#REF!</v>
      </c>
      <c r="K98" s="153" t="str">
        <f>IF(D98="","ZZZ9",IF(AND(#REF!&gt;0,#REF!&lt;5),D98&amp;#REF!,D98&amp;"9"))</f>
        <v>ZZZ9</v>
      </c>
      <c r="L98" s="154">
        <f t="shared" si="0"/>
        <v>999</v>
      </c>
      <c r="M98" s="174">
        <f t="shared" si="1"/>
        <v>999</v>
      </c>
      <c r="N98" s="165"/>
      <c r="O98" s="184"/>
      <c r="P98" s="157">
        <f t="shared" si="2"/>
        <v>999</v>
      </c>
      <c r="Q98" s="158"/>
    </row>
    <row r="99" spans="1:17" ht="18.899999999999999" customHeight="1" x14ac:dyDescent="0.25">
      <c r="A99" s="144">
        <v>93</v>
      </c>
      <c r="B99" s="176"/>
      <c r="C99" s="176"/>
      <c r="D99" s="151"/>
      <c r="E99" s="148"/>
      <c r="F99" s="173"/>
      <c r="G99" s="173"/>
      <c r="H99" s="182"/>
      <c r="I99" s="183"/>
      <c r="J99" s="152" t="e">
        <f>IF(AND(Q99="",#REF!&gt;0,#REF!&lt;5),K99,0)</f>
        <v>#REF!</v>
      </c>
      <c r="K99" s="153" t="str">
        <f>IF(D99="","ZZZ9",IF(AND(#REF!&gt;0,#REF!&lt;5),D99&amp;#REF!,D99&amp;"9"))</f>
        <v>ZZZ9</v>
      </c>
      <c r="L99" s="154">
        <f t="shared" si="0"/>
        <v>999</v>
      </c>
      <c r="M99" s="174">
        <f t="shared" si="1"/>
        <v>999</v>
      </c>
      <c r="N99" s="165"/>
      <c r="O99" s="184"/>
      <c r="P99" s="157">
        <f t="shared" si="2"/>
        <v>999</v>
      </c>
      <c r="Q99" s="158"/>
    </row>
    <row r="100" spans="1:17" ht="18.899999999999999" customHeight="1" x14ac:dyDescent="0.25">
      <c r="A100" s="144">
        <v>94</v>
      </c>
      <c r="B100" s="176"/>
      <c r="C100" s="176"/>
      <c r="D100" s="151"/>
      <c r="E100" s="148"/>
      <c r="F100" s="173"/>
      <c r="G100" s="173"/>
      <c r="H100" s="182"/>
      <c r="I100" s="183"/>
      <c r="J100" s="152" t="e">
        <f>IF(AND(Q100="",#REF!&gt;0,#REF!&lt;5),K100,0)</f>
        <v>#REF!</v>
      </c>
      <c r="K100" s="153" t="str">
        <f>IF(D100="","ZZZ9",IF(AND(#REF!&gt;0,#REF!&lt;5),D100&amp;#REF!,D100&amp;"9"))</f>
        <v>ZZZ9</v>
      </c>
      <c r="L100" s="154">
        <f t="shared" si="0"/>
        <v>999</v>
      </c>
      <c r="M100" s="174">
        <f t="shared" si="1"/>
        <v>999</v>
      </c>
      <c r="N100" s="165"/>
      <c r="O100" s="184"/>
      <c r="P100" s="157">
        <f t="shared" si="2"/>
        <v>999</v>
      </c>
      <c r="Q100" s="158"/>
    </row>
    <row r="101" spans="1:17" ht="18.899999999999999" customHeight="1" x14ac:dyDescent="0.25">
      <c r="A101" s="144">
        <v>95</v>
      </c>
      <c r="B101" s="176"/>
      <c r="C101" s="176"/>
      <c r="D101" s="151"/>
      <c r="E101" s="148"/>
      <c r="F101" s="173"/>
      <c r="G101" s="173"/>
      <c r="H101" s="182"/>
      <c r="I101" s="183"/>
      <c r="J101" s="152" t="e">
        <f>IF(AND(Q101="",#REF!&gt;0,#REF!&lt;5),K101,0)</f>
        <v>#REF!</v>
      </c>
      <c r="K101" s="153" t="str">
        <f>IF(D101="","ZZZ9",IF(AND(#REF!&gt;0,#REF!&lt;5),D101&amp;#REF!,D101&amp;"9"))</f>
        <v>ZZZ9</v>
      </c>
      <c r="L101" s="154">
        <f t="shared" si="0"/>
        <v>999</v>
      </c>
      <c r="M101" s="174">
        <f t="shared" si="1"/>
        <v>999</v>
      </c>
      <c r="N101" s="165"/>
      <c r="O101" s="184"/>
      <c r="P101" s="157">
        <f t="shared" si="2"/>
        <v>999</v>
      </c>
      <c r="Q101" s="158"/>
    </row>
    <row r="102" spans="1:17" ht="18.899999999999999" customHeight="1" x14ac:dyDescent="0.25">
      <c r="A102" s="144">
        <v>96</v>
      </c>
      <c r="B102" s="176"/>
      <c r="C102" s="176"/>
      <c r="D102" s="151"/>
      <c r="E102" s="148"/>
      <c r="F102" s="173"/>
      <c r="G102" s="173"/>
      <c r="H102" s="182"/>
      <c r="I102" s="183"/>
      <c r="J102" s="152" t="e">
        <f>IF(AND(Q102="",#REF!&gt;0,#REF!&lt;5),K102,0)</f>
        <v>#REF!</v>
      </c>
      <c r="K102" s="153" t="str">
        <f>IF(D102="","ZZZ9",IF(AND(#REF!&gt;0,#REF!&lt;5),D102&amp;#REF!,D102&amp;"9"))</f>
        <v>ZZZ9</v>
      </c>
      <c r="L102" s="154">
        <f t="shared" si="0"/>
        <v>999</v>
      </c>
      <c r="M102" s="174">
        <f t="shared" si="1"/>
        <v>999</v>
      </c>
      <c r="N102" s="165"/>
      <c r="O102" s="184"/>
      <c r="P102" s="157">
        <f t="shared" si="2"/>
        <v>999</v>
      </c>
      <c r="Q102" s="158"/>
    </row>
    <row r="103" spans="1:17" ht="18.899999999999999" customHeight="1" x14ac:dyDescent="0.25">
      <c r="A103" s="144">
        <v>97</v>
      </c>
      <c r="B103" s="176"/>
      <c r="C103" s="176"/>
      <c r="D103" s="151"/>
      <c r="E103" s="148"/>
      <c r="F103" s="173"/>
      <c r="G103" s="173"/>
      <c r="H103" s="182"/>
      <c r="I103" s="183"/>
      <c r="J103" s="152" t="e">
        <f>IF(AND(Q103="",#REF!&gt;0,#REF!&lt;5),K103,0)</f>
        <v>#REF!</v>
      </c>
      <c r="K103" s="153" t="str">
        <f>IF(D103="","ZZZ9",IF(AND(#REF!&gt;0,#REF!&lt;5),D103&amp;#REF!,D103&amp;"9"))</f>
        <v>ZZZ9</v>
      </c>
      <c r="L103" s="154">
        <f t="shared" si="0"/>
        <v>999</v>
      </c>
      <c r="M103" s="174">
        <f t="shared" si="1"/>
        <v>999</v>
      </c>
      <c r="N103" s="165"/>
      <c r="O103" s="184"/>
      <c r="P103" s="157">
        <f t="shared" si="2"/>
        <v>999</v>
      </c>
      <c r="Q103" s="158"/>
    </row>
    <row r="104" spans="1:17" ht="18.899999999999999" customHeight="1" x14ac:dyDescent="0.25">
      <c r="A104" s="144">
        <v>98</v>
      </c>
      <c r="B104" s="176"/>
      <c r="C104" s="176"/>
      <c r="D104" s="151"/>
      <c r="E104" s="148"/>
      <c r="F104" s="173"/>
      <c r="G104" s="173"/>
      <c r="H104" s="182"/>
      <c r="I104" s="183"/>
      <c r="J104" s="152" t="e">
        <f>IF(AND(Q104="",#REF!&gt;0,#REF!&lt;5),K104,0)</f>
        <v>#REF!</v>
      </c>
      <c r="K104" s="153" t="str">
        <f>IF(D104="","ZZZ9",IF(AND(#REF!&gt;0,#REF!&lt;5),D104&amp;#REF!,D104&amp;"9"))</f>
        <v>ZZZ9</v>
      </c>
      <c r="L104" s="154">
        <f t="shared" si="0"/>
        <v>999</v>
      </c>
      <c r="M104" s="174">
        <f t="shared" si="1"/>
        <v>999</v>
      </c>
      <c r="N104" s="165"/>
      <c r="O104" s="184"/>
      <c r="P104" s="157">
        <f t="shared" si="2"/>
        <v>999</v>
      </c>
      <c r="Q104" s="158"/>
    </row>
    <row r="105" spans="1:17" ht="18.899999999999999" customHeight="1" x14ac:dyDescent="0.25">
      <c r="A105" s="144">
        <v>99</v>
      </c>
      <c r="B105" s="176"/>
      <c r="C105" s="176"/>
      <c r="D105" s="151"/>
      <c r="E105" s="148"/>
      <c r="F105" s="173"/>
      <c r="G105" s="173"/>
      <c r="H105" s="182"/>
      <c r="I105" s="183"/>
      <c r="J105" s="152" t="e">
        <f>IF(AND(Q105="",#REF!&gt;0,#REF!&lt;5),K105,0)</f>
        <v>#REF!</v>
      </c>
      <c r="K105" s="153" t="str">
        <f>IF(D105="","ZZZ9",IF(AND(#REF!&gt;0,#REF!&lt;5),D105&amp;#REF!,D105&amp;"9"))</f>
        <v>ZZZ9</v>
      </c>
      <c r="L105" s="154">
        <f t="shared" si="0"/>
        <v>999</v>
      </c>
      <c r="M105" s="174">
        <f t="shared" si="1"/>
        <v>999</v>
      </c>
      <c r="N105" s="165"/>
      <c r="O105" s="184"/>
      <c r="P105" s="157">
        <f t="shared" si="2"/>
        <v>999</v>
      </c>
      <c r="Q105" s="158"/>
    </row>
    <row r="106" spans="1:17" ht="18.899999999999999" customHeight="1" x14ac:dyDescent="0.25">
      <c r="A106" s="144">
        <v>100</v>
      </c>
      <c r="B106" s="176"/>
      <c r="C106" s="176"/>
      <c r="D106" s="151"/>
      <c r="E106" s="148"/>
      <c r="F106" s="173"/>
      <c r="G106" s="173"/>
      <c r="H106" s="182"/>
      <c r="I106" s="183"/>
      <c r="J106" s="152" t="e">
        <f>IF(AND(Q106="",#REF!&gt;0,#REF!&lt;5),K106,0)</f>
        <v>#REF!</v>
      </c>
      <c r="K106" s="153" t="str">
        <f>IF(D106="","ZZZ9",IF(AND(#REF!&gt;0,#REF!&lt;5),D106&amp;#REF!,D106&amp;"9"))</f>
        <v>ZZZ9</v>
      </c>
      <c r="L106" s="154">
        <f t="shared" si="0"/>
        <v>999</v>
      </c>
      <c r="M106" s="174">
        <f t="shared" si="1"/>
        <v>999</v>
      </c>
      <c r="N106" s="165"/>
      <c r="O106" s="184"/>
      <c r="P106" s="157">
        <f t="shared" si="2"/>
        <v>999</v>
      </c>
      <c r="Q106" s="158"/>
    </row>
    <row r="107" spans="1:17" ht="18.899999999999999" customHeight="1" x14ac:dyDescent="0.25">
      <c r="A107" s="144">
        <v>101</v>
      </c>
      <c r="B107" s="176"/>
      <c r="C107" s="176"/>
      <c r="D107" s="151"/>
      <c r="E107" s="148"/>
      <c r="F107" s="173"/>
      <c r="G107" s="173"/>
      <c r="H107" s="182"/>
      <c r="I107" s="183"/>
      <c r="J107" s="152" t="e">
        <f>IF(AND(Q107="",#REF!&gt;0,#REF!&lt;5),K107,0)</f>
        <v>#REF!</v>
      </c>
      <c r="K107" s="153" t="str">
        <f>IF(D107="","ZZZ9",IF(AND(#REF!&gt;0,#REF!&lt;5),D107&amp;#REF!,D107&amp;"9"))</f>
        <v>ZZZ9</v>
      </c>
      <c r="L107" s="154">
        <f t="shared" si="0"/>
        <v>999</v>
      </c>
      <c r="M107" s="174">
        <f t="shared" si="1"/>
        <v>999</v>
      </c>
      <c r="N107" s="165"/>
      <c r="O107" s="184"/>
      <c r="P107" s="157">
        <f t="shared" si="2"/>
        <v>999</v>
      </c>
      <c r="Q107" s="158"/>
    </row>
    <row r="108" spans="1:17" ht="18.899999999999999" customHeight="1" x14ac:dyDescent="0.25">
      <c r="A108" s="144">
        <v>102</v>
      </c>
      <c r="B108" s="176"/>
      <c r="C108" s="176"/>
      <c r="D108" s="151"/>
      <c r="E108" s="148"/>
      <c r="F108" s="173"/>
      <c r="G108" s="173"/>
      <c r="H108" s="182"/>
      <c r="I108" s="183"/>
      <c r="J108" s="152" t="e">
        <f>IF(AND(Q108="",#REF!&gt;0,#REF!&lt;5),K108,0)</f>
        <v>#REF!</v>
      </c>
      <c r="K108" s="153" t="str">
        <f>IF(D108="","ZZZ9",IF(AND(#REF!&gt;0,#REF!&lt;5),D108&amp;#REF!,D108&amp;"9"))</f>
        <v>ZZZ9</v>
      </c>
      <c r="L108" s="154">
        <f t="shared" si="0"/>
        <v>999</v>
      </c>
      <c r="M108" s="174">
        <f t="shared" si="1"/>
        <v>999</v>
      </c>
      <c r="N108" s="165"/>
      <c r="O108" s="184"/>
      <c r="P108" s="157">
        <f t="shared" si="2"/>
        <v>999</v>
      </c>
      <c r="Q108" s="158"/>
    </row>
    <row r="109" spans="1:17" ht="18.899999999999999" customHeight="1" x14ac:dyDescent="0.25">
      <c r="A109" s="144">
        <v>103</v>
      </c>
      <c r="B109" s="176"/>
      <c r="C109" s="176"/>
      <c r="D109" s="151"/>
      <c r="E109" s="148"/>
      <c r="F109" s="173"/>
      <c r="G109" s="173"/>
      <c r="H109" s="182"/>
      <c r="I109" s="183"/>
      <c r="J109" s="152" t="e">
        <f>IF(AND(Q109="",#REF!&gt;0,#REF!&lt;5),K109,0)</f>
        <v>#REF!</v>
      </c>
      <c r="K109" s="153" t="str">
        <f>IF(D109="","ZZZ9",IF(AND(#REF!&gt;0,#REF!&lt;5),D109&amp;#REF!,D109&amp;"9"))</f>
        <v>ZZZ9</v>
      </c>
      <c r="L109" s="154">
        <f t="shared" si="0"/>
        <v>999</v>
      </c>
      <c r="M109" s="174">
        <f t="shared" si="1"/>
        <v>999</v>
      </c>
      <c r="N109" s="165"/>
      <c r="O109" s="184"/>
      <c r="P109" s="157">
        <f t="shared" si="2"/>
        <v>999</v>
      </c>
      <c r="Q109" s="158"/>
    </row>
    <row r="110" spans="1:17" ht="18.899999999999999" customHeight="1" x14ac:dyDescent="0.25">
      <c r="A110" s="144">
        <v>104</v>
      </c>
      <c r="B110" s="176"/>
      <c r="C110" s="176"/>
      <c r="D110" s="151"/>
      <c r="E110" s="148"/>
      <c r="F110" s="173"/>
      <c r="G110" s="173"/>
      <c r="H110" s="182"/>
      <c r="I110" s="183"/>
      <c r="J110" s="152" t="e">
        <f>IF(AND(Q110="",#REF!&gt;0,#REF!&lt;5),K110,0)</f>
        <v>#REF!</v>
      </c>
      <c r="K110" s="153" t="str">
        <f>IF(D110="","ZZZ9",IF(AND(#REF!&gt;0,#REF!&lt;5),D110&amp;#REF!,D110&amp;"9"))</f>
        <v>ZZZ9</v>
      </c>
      <c r="L110" s="154">
        <f t="shared" si="0"/>
        <v>999</v>
      </c>
      <c r="M110" s="174">
        <f t="shared" si="1"/>
        <v>999</v>
      </c>
      <c r="N110" s="165"/>
      <c r="O110" s="184"/>
      <c r="P110" s="157">
        <f t="shared" si="2"/>
        <v>999</v>
      </c>
      <c r="Q110" s="158"/>
    </row>
    <row r="111" spans="1:17" ht="18.899999999999999" customHeight="1" x14ac:dyDescent="0.25">
      <c r="A111" s="144">
        <v>105</v>
      </c>
      <c r="B111" s="176"/>
      <c r="C111" s="176"/>
      <c r="D111" s="151"/>
      <c r="E111" s="148"/>
      <c r="F111" s="173"/>
      <c r="G111" s="173"/>
      <c r="H111" s="182"/>
      <c r="I111" s="183"/>
      <c r="J111" s="152" t="e">
        <f>IF(AND(Q111="",#REF!&gt;0,#REF!&lt;5),K111,0)</f>
        <v>#REF!</v>
      </c>
      <c r="K111" s="153" t="str">
        <f>IF(D111="","ZZZ9",IF(AND(#REF!&gt;0,#REF!&lt;5),D111&amp;#REF!,D111&amp;"9"))</f>
        <v>ZZZ9</v>
      </c>
      <c r="L111" s="154">
        <f t="shared" si="0"/>
        <v>999</v>
      </c>
      <c r="M111" s="174">
        <f t="shared" si="1"/>
        <v>999</v>
      </c>
      <c r="N111" s="165"/>
      <c r="O111" s="184"/>
      <c r="P111" s="157">
        <f t="shared" si="2"/>
        <v>999</v>
      </c>
      <c r="Q111" s="158"/>
    </row>
    <row r="112" spans="1:17" ht="18.899999999999999" customHeight="1" x14ac:dyDescent="0.25">
      <c r="A112" s="144">
        <v>106</v>
      </c>
      <c r="B112" s="176"/>
      <c r="C112" s="176"/>
      <c r="D112" s="151"/>
      <c r="E112" s="148"/>
      <c r="F112" s="173"/>
      <c r="G112" s="173"/>
      <c r="H112" s="182"/>
      <c r="I112" s="183"/>
      <c r="J112" s="152" t="e">
        <f>IF(AND(Q112="",#REF!&gt;0,#REF!&lt;5),K112,0)</f>
        <v>#REF!</v>
      </c>
      <c r="K112" s="153" t="str">
        <f>IF(D112="","ZZZ9",IF(AND(#REF!&gt;0,#REF!&lt;5),D112&amp;#REF!,D112&amp;"9"))</f>
        <v>ZZZ9</v>
      </c>
      <c r="L112" s="154">
        <f t="shared" si="0"/>
        <v>999</v>
      </c>
      <c r="M112" s="174">
        <f t="shared" si="1"/>
        <v>999</v>
      </c>
      <c r="N112" s="165"/>
      <c r="O112" s="184"/>
      <c r="P112" s="157">
        <f t="shared" si="2"/>
        <v>999</v>
      </c>
      <c r="Q112" s="158"/>
    </row>
    <row r="113" spans="1:17" ht="18.899999999999999" customHeight="1" x14ac:dyDescent="0.25">
      <c r="A113" s="144">
        <v>107</v>
      </c>
      <c r="B113" s="176"/>
      <c r="C113" s="176"/>
      <c r="D113" s="151"/>
      <c r="E113" s="148"/>
      <c r="F113" s="173"/>
      <c r="G113" s="173"/>
      <c r="H113" s="182"/>
      <c r="I113" s="183"/>
      <c r="J113" s="152" t="e">
        <f>IF(AND(Q113="",#REF!&gt;0,#REF!&lt;5),K113,0)</f>
        <v>#REF!</v>
      </c>
      <c r="K113" s="153" t="str">
        <f>IF(D113="","ZZZ9",IF(AND(#REF!&gt;0,#REF!&lt;5),D113&amp;#REF!,D113&amp;"9"))</f>
        <v>ZZZ9</v>
      </c>
      <c r="L113" s="154">
        <f t="shared" si="0"/>
        <v>999</v>
      </c>
      <c r="M113" s="174">
        <f t="shared" si="1"/>
        <v>999</v>
      </c>
      <c r="N113" s="165"/>
      <c r="O113" s="184"/>
      <c r="P113" s="157">
        <f t="shared" si="2"/>
        <v>999</v>
      </c>
      <c r="Q113" s="158"/>
    </row>
    <row r="114" spans="1:17" ht="18.899999999999999" customHeight="1" x14ac:dyDescent="0.25">
      <c r="A114" s="144">
        <v>108</v>
      </c>
      <c r="B114" s="176"/>
      <c r="C114" s="176"/>
      <c r="D114" s="151"/>
      <c r="E114" s="148"/>
      <c r="F114" s="173"/>
      <c r="G114" s="173"/>
      <c r="H114" s="182"/>
      <c r="I114" s="183"/>
      <c r="J114" s="152" t="e">
        <f>IF(AND(Q114="",#REF!&gt;0,#REF!&lt;5),K114,0)</f>
        <v>#REF!</v>
      </c>
      <c r="K114" s="153" t="str">
        <f>IF(D114="","ZZZ9",IF(AND(#REF!&gt;0,#REF!&lt;5),D114&amp;#REF!,D114&amp;"9"))</f>
        <v>ZZZ9</v>
      </c>
      <c r="L114" s="154">
        <f t="shared" si="0"/>
        <v>999</v>
      </c>
      <c r="M114" s="174">
        <f t="shared" si="1"/>
        <v>999</v>
      </c>
      <c r="N114" s="165"/>
      <c r="O114" s="184"/>
      <c r="P114" s="157">
        <f t="shared" si="2"/>
        <v>999</v>
      </c>
      <c r="Q114" s="158"/>
    </row>
    <row r="115" spans="1:17" ht="18.899999999999999" customHeight="1" x14ac:dyDescent="0.25">
      <c r="A115" s="144">
        <v>109</v>
      </c>
      <c r="B115" s="176"/>
      <c r="C115" s="176"/>
      <c r="D115" s="151"/>
      <c r="E115" s="148"/>
      <c r="F115" s="173"/>
      <c r="G115" s="173"/>
      <c r="H115" s="182"/>
      <c r="I115" s="183"/>
      <c r="J115" s="152" t="e">
        <f>IF(AND(Q115="",#REF!&gt;0,#REF!&lt;5),K115,0)</f>
        <v>#REF!</v>
      </c>
      <c r="K115" s="153" t="str">
        <f>IF(D115="","ZZZ9",IF(AND(#REF!&gt;0,#REF!&lt;5),D115&amp;#REF!,D115&amp;"9"))</f>
        <v>ZZZ9</v>
      </c>
      <c r="L115" s="154">
        <f t="shared" si="0"/>
        <v>999</v>
      </c>
      <c r="M115" s="174">
        <f t="shared" si="1"/>
        <v>999</v>
      </c>
      <c r="N115" s="165"/>
      <c r="O115" s="184"/>
      <c r="P115" s="157">
        <f t="shared" si="2"/>
        <v>999</v>
      </c>
      <c r="Q115" s="158"/>
    </row>
    <row r="116" spans="1:17" ht="18.899999999999999" customHeight="1" x14ac:dyDescent="0.25">
      <c r="A116" s="144">
        <v>110</v>
      </c>
      <c r="B116" s="176"/>
      <c r="C116" s="176"/>
      <c r="D116" s="151"/>
      <c r="E116" s="148"/>
      <c r="F116" s="173"/>
      <c r="G116" s="173"/>
      <c r="H116" s="182"/>
      <c r="I116" s="183"/>
      <c r="J116" s="152" t="e">
        <f>IF(AND(Q116="",#REF!&gt;0,#REF!&lt;5),K116,0)</f>
        <v>#REF!</v>
      </c>
      <c r="K116" s="153" t="str">
        <f>IF(D116="","ZZZ9",IF(AND(#REF!&gt;0,#REF!&lt;5),D116&amp;#REF!,D116&amp;"9"))</f>
        <v>ZZZ9</v>
      </c>
      <c r="L116" s="154">
        <f t="shared" si="0"/>
        <v>999</v>
      </c>
      <c r="M116" s="174">
        <f t="shared" si="1"/>
        <v>999</v>
      </c>
      <c r="N116" s="165"/>
      <c r="O116" s="184"/>
      <c r="P116" s="157">
        <f t="shared" si="2"/>
        <v>999</v>
      </c>
      <c r="Q116" s="158"/>
    </row>
    <row r="117" spans="1:17" ht="18.899999999999999" customHeight="1" x14ac:dyDescent="0.25">
      <c r="A117" s="144">
        <v>111</v>
      </c>
      <c r="B117" s="176"/>
      <c r="C117" s="176"/>
      <c r="D117" s="151"/>
      <c r="E117" s="148"/>
      <c r="F117" s="173"/>
      <c r="G117" s="173"/>
      <c r="H117" s="182"/>
      <c r="I117" s="183"/>
      <c r="J117" s="152" t="e">
        <f>IF(AND(Q117="",#REF!&gt;0,#REF!&lt;5),K117,0)</f>
        <v>#REF!</v>
      </c>
      <c r="K117" s="153" t="str">
        <f>IF(D117="","ZZZ9",IF(AND(#REF!&gt;0,#REF!&lt;5),D117&amp;#REF!,D117&amp;"9"))</f>
        <v>ZZZ9</v>
      </c>
      <c r="L117" s="154">
        <f t="shared" si="0"/>
        <v>999</v>
      </c>
      <c r="M117" s="174">
        <f t="shared" si="1"/>
        <v>999</v>
      </c>
      <c r="N117" s="165"/>
      <c r="O117" s="184"/>
      <c r="P117" s="157">
        <f t="shared" si="2"/>
        <v>999</v>
      </c>
      <c r="Q117" s="158"/>
    </row>
    <row r="118" spans="1:17" ht="18.899999999999999" customHeight="1" x14ac:dyDescent="0.25">
      <c r="A118" s="144">
        <v>112</v>
      </c>
      <c r="B118" s="176"/>
      <c r="C118" s="176"/>
      <c r="D118" s="151"/>
      <c r="E118" s="148"/>
      <c r="F118" s="173"/>
      <c r="G118" s="173"/>
      <c r="H118" s="182"/>
      <c r="I118" s="183"/>
      <c r="J118" s="152" t="e">
        <f>IF(AND(Q118="",#REF!&gt;0,#REF!&lt;5),K118,0)</f>
        <v>#REF!</v>
      </c>
      <c r="K118" s="153" t="str">
        <f>IF(D118="","ZZZ9",IF(AND(#REF!&gt;0,#REF!&lt;5),D118&amp;#REF!,D118&amp;"9"))</f>
        <v>ZZZ9</v>
      </c>
      <c r="L118" s="154">
        <f t="shared" si="0"/>
        <v>999</v>
      </c>
      <c r="M118" s="174">
        <f t="shared" si="1"/>
        <v>999</v>
      </c>
      <c r="N118" s="165"/>
      <c r="O118" s="184"/>
      <c r="P118" s="157">
        <f t="shared" si="2"/>
        <v>999</v>
      </c>
      <c r="Q118" s="158"/>
    </row>
    <row r="119" spans="1:17" ht="18.899999999999999" customHeight="1" x14ac:dyDescent="0.25">
      <c r="A119" s="144">
        <v>113</v>
      </c>
      <c r="B119" s="176"/>
      <c r="C119" s="176"/>
      <c r="D119" s="151"/>
      <c r="E119" s="148"/>
      <c r="F119" s="173"/>
      <c r="G119" s="173"/>
      <c r="H119" s="182"/>
      <c r="I119" s="183"/>
      <c r="J119" s="152" t="e">
        <f>IF(AND(Q119="",#REF!&gt;0,#REF!&lt;5),K119,0)</f>
        <v>#REF!</v>
      </c>
      <c r="K119" s="153" t="str">
        <f>IF(D119="","ZZZ9",IF(AND(#REF!&gt;0,#REF!&lt;5),D119&amp;#REF!,D119&amp;"9"))</f>
        <v>ZZZ9</v>
      </c>
      <c r="L119" s="154">
        <f t="shared" si="0"/>
        <v>999</v>
      </c>
      <c r="M119" s="174">
        <f t="shared" si="1"/>
        <v>999</v>
      </c>
      <c r="N119" s="165"/>
      <c r="O119" s="184"/>
      <c r="P119" s="157">
        <f t="shared" si="2"/>
        <v>999</v>
      </c>
      <c r="Q119" s="158"/>
    </row>
    <row r="120" spans="1:17" ht="18.899999999999999" customHeight="1" x14ac:dyDescent="0.25">
      <c r="A120" s="144">
        <v>114</v>
      </c>
      <c r="B120" s="176"/>
      <c r="C120" s="176"/>
      <c r="D120" s="151"/>
      <c r="E120" s="148"/>
      <c r="F120" s="173"/>
      <c r="G120" s="173"/>
      <c r="H120" s="182"/>
      <c r="I120" s="183"/>
      <c r="J120" s="152" t="e">
        <f>IF(AND(Q120="",#REF!&gt;0,#REF!&lt;5),K120,0)</f>
        <v>#REF!</v>
      </c>
      <c r="K120" s="153" t="str">
        <f>IF(D120="","ZZZ9",IF(AND(#REF!&gt;0,#REF!&lt;5),D120&amp;#REF!,D120&amp;"9"))</f>
        <v>ZZZ9</v>
      </c>
      <c r="L120" s="154">
        <f t="shared" si="0"/>
        <v>999</v>
      </c>
      <c r="M120" s="174">
        <f t="shared" si="1"/>
        <v>999</v>
      </c>
      <c r="N120" s="165"/>
      <c r="O120" s="184"/>
      <c r="P120" s="157">
        <f t="shared" si="2"/>
        <v>999</v>
      </c>
      <c r="Q120" s="158"/>
    </row>
    <row r="121" spans="1:17" ht="18.899999999999999" customHeight="1" x14ac:dyDescent="0.25">
      <c r="A121" s="144">
        <v>115</v>
      </c>
      <c r="B121" s="176"/>
      <c r="C121" s="176"/>
      <c r="D121" s="151"/>
      <c r="E121" s="148"/>
      <c r="F121" s="173"/>
      <c r="G121" s="173"/>
      <c r="H121" s="182"/>
      <c r="I121" s="183"/>
      <c r="J121" s="152" t="e">
        <f>IF(AND(Q121="",#REF!&gt;0,#REF!&lt;5),K121,0)</f>
        <v>#REF!</v>
      </c>
      <c r="K121" s="153" t="str">
        <f>IF(D121="","ZZZ9",IF(AND(#REF!&gt;0,#REF!&lt;5),D121&amp;#REF!,D121&amp;"9"))</f>
        <v>ZZZ9</v>
      </c>
      <c r="L121" s="154">
        <f t="shared" si="0"/>
        <v>999</v>
      </c>
      <c r="M121" s="174">
        <f t="shared" si="1"/>
        <v>999</v>
      </c>
      <c r="N121" s="165"/>
      <c r="O121" s="184"/>
      <c r="P121" s="157">
        <f t="shared" si="2"/>
        <v>999</v>
      </c>
      <c r="Q121" s="158"/>
    </row>
    <row r="122" spans="1:17" ht="18.899999999999999" customHeight="1" x14ac:dyDescent="0.25">
      <c r="A122" s="144">
        <v>116</v>
      </c>
      <c r="B122" s="176"/>
      <c r="C122" s="176"/>
      <c r="D122" s="151"/>
      <c r="E122" s="148"/>
      <c r="F122" s="173"/>
      <c r="G122" s="173"/>
      <c r="H122" s="182"/>
      <c r="I122" s="183"/>
      <c r="J122" s="152" t="e">
        <f>IF(AND(Q122="",#REF!&gt;0,#REF!&lt;5),K122,0)</f>
        <v>#REF!</v>
      </c>
      <c r="K122" s="153" t="str">
        <f>IF(D122="","ZZZ9",IF(AND(#REF!&gt;0,#REF!&lt;5),D122&amp;#REF!,D122&amp;"9"))</f>
        <v>ZZZ9</v>
      </c>
      <c r="L122" s="154">
        <f t="shared" si="0"/>
        <v>999</v>
      </c>
      <c r="M122" s="174">
        <f t="shared" si="1"/>
        <v>999</v>
      </c>
      <c r="N122" s="165"/>
      <c r="O122" s="184"/>
      <c r="P122" s="157">
        <f t="shared" si="2"/>
        <v>999</v>
      </c>
      <c r="Q122" s="158"/>
    </row>
    <row r="123" spans="1:17" ht="18.899999999999999" customHeight="1" x14ac:dyDescent="0.25">
      <c r="A123" s="144">
        <v>117</v>
      </c>
      <c r="B123" s="176"/>
      <c r="C123" s="176"/>
      <c r="D123" s="151"/>
      <c r="E123" s="148"/>
      <c r="F123" s="173"/>
      <c r="G123" s="173"/>
      <c r="H123" s="182"/>
      <c r="I123" s="183"/>
      <c r="J123" s="152" t="e">
        <f>IF(AND(Q123="",#REF!&gt;0,#REF!&lt;5),K123,0)</f>
        <v>#REF!</v>
      </c>
      <c r="K123" s="153" t="str">
        <f>IF(D123="","ZZZ9",IF(AND(#REF!&gt;0,#REF!&lt;5),D123&amp;#REF!,D123&amp;"9"))</f>
        <v>ZZZ9</v>
      </c>
      <c r="L123" s="154">
        <f t="shared" si="0"/>
        <v>999</v>
      </c>
      <c r="M123" s="174">
        <f t="shared" si="1"/>
        <v>999</v>
      </c>
      <c r="N123" s="165"/>
      <c r="O123" s="184"/>
      <c r="P123" s="157">
        <f t="shared" si="2"/>
        <v>999</v>
      </c>
      <c r="Q123" s="158"/>
    </row>
    <row r="124" spans="1:17" ht="18.899999999999999" customHeight="1" x14ac:dyDescent="0.25">
      <c r="A124" s="144">
        <v>118</v>
      </c>
      <c r="B124" s="176"/>
      <c r="C124" s="176"/>
      <c r="D124" s="151"/>
      <c r="E124" s="148"/>
      <c r="F124" s="173"/>
      <c r="G124" s="173"/>
      <c r="H124" s="182"/>
      <c r="I124" s="183"/>
      <c r="J124" s="152" t="e">
        <f>IF(AND(Q124="",#REF!&gt;0,#REF!&lt;5),K124,0)</f>
        <v>#REF!</v>
      </c>
      <c r="K124" s="153" t="str">
        <f>IF(D124="","ZZZ9",IF(AND(#REF!&gt;0,#REF!&lt;5),D124&amp;#REF!,D124&amp;"9"))</f>
        <v>ZZZ9</v>
      </c>
      <c r="L124" s="154">
        <f t="shared" si="0"/>
        <v>999</v>
      </c>
      <c r="M124" s="174">
        <f t="shared" si="1"/>
        <v>999</v>
      </c>
      <c r="N124" s="165"/>
      <c r="O124" s="184"/>
      <c r="P124" s="157">
        <f t="shared" si="2"/>
        <v>999</v>
      </c>
      <c r="Q124" s="158"/>
    </row>
    <row r="125" spans="1:17" ht="18.899999999999999" customHeight="1" x14ac:dyDescent="0.25">
      <c r="A125" s="144">
        <v>119</v>
      </c>
      <c r="B125" s="176"/>
      <c r="C125" s="176"/>
      <c r="D125" s="151"/>
      <c r="E125" s="148"/>
      <c r="F125" s="173"/>
      <c r="G125" s="173"/>
      <c r="H125" s="182"/>
      <c r="I125" s="183"/>
      <c r="J125" s="152" t="e">
        <f>IF(AND(Q125="",#REF!&gt;0,#REF!&lt;5),K125,0)</f>
        <v>#REF!</v>
      </c>
      <c r="K125" s="153" t="str">
        <f>IF(D125="","ZZZ9",IF(AND(#REF!&gt;0,#REF!&lt;5),D125&amp;#REF!,D125&amp;"9"))</f>
        <v>ZZZ9</v>
      </c>
      <c r="L125" s="154">
        <f t="shared" si="0"/>
        <v>999</v>
      </c>
      <c r="M125" s="174">
        <f t="shared" si="1"/>
        <v>999</v>
      </c>
      <c r="N125" s="165"/>
      <c r="O125" s="184"/>
      <c r="P125" s="157">
        <f t="shared" si="2"/>
        <v>999</v>
      </c>
      <c r="Q125" s="158"/>
    </row>
    <row r="126" spans="1:17" ht="18.899999999999999" customHeight="1" x14ac:dyDescent="0.25">
      <c r="A126" s="144">
        <v>120</v>
      </c>
      <c r="B126" s="176"/>
      <c r="C126" s="176"/>
      <c r="D126" s="151"/>
      <c r="E126" s="148"/>
      <c r="F126" s="173"/>
      <c r="G126" s="173"/>
      <c r="H126" s="182"/>
      <c r="I126" s="183"/>
      <c r="J126" s="152" t="e">
        <f>IF(AND(Q126="",#REF!&gt;0,#REF!&lt;5),K126,0)</f>
        <v>#REF!</v>
      </c>
      <c r="K126" s="153" t="str">
        <f>IF(D126="","ZZZ9",IF(AND(#REF!&gt;0,#REF!&lt;5),D126&amp;#REF!,D126&amp;"9"))</f>
        <v>ZZZ9</v>
      </c>
      <c r="L126" s="154">
        <f t="shared" si="0"/>
        <v>999</v>
      </c>
      <c r="M126" s="174">
        <f t="shared" si="1"/>
        <v>999</v>
      </c>
      <c r="N126" s="165"/>
      <c r="O126" s="184"/>
      <c r="P126" s="157">
        <f t="shared" si="2"/>
        <v>999</v>
      </c>
      <c r="Q126" s="158"/>
    </row>
    <row r="127" spans="1:17" ht="18.899999999999999" customHeight="1" x14ac:dyDescent="0.25">
      <c r="A127" s="144">
        <v>121</v>
      </c>
      <c r="B127" s="176"/>
      <c r="C127" s="176"/>
      <c r="D127" s="151"/>
      <c r="E127" s="148"/>
      <c r="F127" s="173"/>
      <c r="G127" s="173"/>
      <c r="H127" s="182"/>
      <c r="I127" s="183"/>
      <c r="J127" s="152" t="e">
        <f>IF(AND(Q127="",#REF!&gt;0,#REF!&lt;5),K127,0)</f>
        <v>#REF!</v>
      </c>
      <c r="K127" s="153" t="str">
        <f>IF(D127="","ZZZ9",IF(AND(#REF!&gt;0,#REF!&lt;5),D127&amp;#REF!,D127&amp;"9"))</f>
        <v>ZZZ9</v>
      </c>
      <c r="L127" s="154">
        <f t="shared" si="0"/>
        <v>999</v>
      </c>
      <c r="M127" s="174">
        <f t="shared" si="1"/>
        <v>999</v>
      </c>
      <c r="N127" s="165"/>
      <c r="O127" s="184"/>
      <c r="P127" s="157">
        <f t="shared" si="2"/>
        <v>999</v>
      </c>
      <c r="Q127" s="158"/>
    </row>
    <row r="128" spans="1:17" ht="18.899999999999999" customHeight="1" x14ac:dyDescent="0.25">
      <c r="A128" s="144">
        <v>122</v>
      </c>
      <c r="B128" s="176"/>
      <c r="C128" s="176"/>
      <c r="D128" s="151"/>
      <c r="E128" s="148"/>
      <c r="F128" s="173"/>
      <c r="G128" s="173"/>
      <c r="H128" s="182"/>
      <c r="I128" s="183"/>
      <c r="J128" s="152" t="e">
        <f>IF(AND(Q128="",#REF!&gt;0,#REF!&lt;5),K128,0)</f>
        <v>#REF!</v>
      </c>
      <c r="K128" s="153" t="str">
        <f>IF(D128="","ZZZ9",IF(AND(#REF!&gt;0,#REF!&lt;5),D128&amp;#REF!,D128&amp;"9"))</f>
        <v>ZZZ9</v>
      </c>
      <c r="L128" s="154">
        <f t="shared" si="0"/>
        <v>999</v>
      </c>
      <c r="M128" s="174">
        <f t="shared" si="1"/>
        <v>999</v>
      </c>
      <c r="N128" s="165"/>
      <c r="O128" s="184"/>
      <c r="P128" s="157">
        <f t="shared" si="2"/>
        <v>999</v>
      </c>
      <c r="Q128" s="158"/>
    </row>
    <row r="129" spans="1:17" ht="18.899999999999999" customHeight="1" x14ac:dyDescent="0.25">
      <c r="A129" s="144">
        <v>123</v>
      </c>
      <c r="B129" s="176"/>
      <c r="C129" s="176"/>
      <c r="D129" s="151"/>
      <c r="E129" s="148"/>
      <c r="F129" s="173"/>
      <c r="G129" s="173"/>
      <c r="H129" s="182"/>
      <c r="I129" s="183"/>
      <c r="J129" s="152" t="e">
        <f>IF(AND(Q129="",#REF!&gt;0,#REF!&lt;5),K129,0)</f>
        <v>#REF!</v>
      </c>
      <c r="K129" s="153" t="str">
        <f>IF(D129="","ZZZ9",IF(AND(#REF!&gt;0,#REF!&lt;5),D129&amp;#REF!,D129&amp;"9"))</f>
        <v>ZZZ9</v>
      </c>
      <c r="L129" s="154">
        <f t="shared" si="0"/>
        <v>999</v>
      </c>
      <c r="M129" s="174">
        <f t="shared" si="1"/>
        <v>999</v>
      </c>
      <c r="N129" s="165"/>
      <c r="O129" s="184"/>
      <c r="P129" s="157">
        <f t="shared" si="2"/>
        <v>999</v>
      </c>
      <c r="Q129" s="158"/>
    </row>
    <row r="130" spans="1:17" ht="18.899999999999999" customHeight="1" x14ac:dyDescent="0.25">
      <c r="A130" s="144">
        <v>124</v>
      </c>
      <c r="B130" s="176"/>
      <c r="C130" s="176"/>
      <c r="D130" s="151"/>
      <c r="E130" s="148"/>
      <c r="F130" s="173"/>
      <c r="G130" s="173"/>
      <c r="H130" s="182"/>
      <c r="I130" s="183"/>
      <c r="J130" s="152" t="e">
        <f>IF(AND(Q130="",#REF!&gt;0,#REF!&lt;5),K130,0)</f>
        <v>#REF!</v>
      </c>
      <c r="K130" s="153" t="str">
        <f>IF(D130="","ZZZ9",IF(AND(#REF!&gt;0,#REF!&lt;5),D130&amp;#REF!,D130&amp;"9"))</f>
        <v>ZZZ9</v>
      </c>
      <c r="L130" s="154">
        <f t="shared" si="0"/>
        <v>999</v>
      </c>
      <c r="M130" s="174">
        <f t="shared" si="1"/>
        <v>999</v>
      </c>
      <c r="N130" s="165"/>
      <c r="O130" s="184"/>
      <c r="P130" s="157">
        <f t="shared" si="2"/>
        <v>999</v>
      </c>
      <c r="Q130" s="158"/>
    </row>
    <row r="131" spans="1:17" ht="18.899999999999999" customHeight="1" x14ac:dyDescent="0.25">
      <c r="A131" s="144">
        <v>125</v>
      </c>
      <c r="B131" s="176"/>
      <c r="C131" s="176"/>
      <c r="D131" s="151"/>
      <c r="E131" s="148"/>
      <c r="F131" s="173"/>
      <c r="G131" s="173"/>
      <c r="H131" s="182"/>
      <c r="I131" s="183"/>
      <c r="J131" s="152" t="e">
        <f>IF(AND(Q131="",#REF!&gt;0,#REF!&lt;5),K131,0)</f>
        <v>#REF!</v>
      </c>
      <c r="K131" s="153" t="str">
        <f>IF(D131="","ZZZ9",IF(AND(#REF!&gt;0,#REF!&lt;5),D131&amp;#REF!,D131&amp;"9"))</f>
        <v>ZZZ9</v>
      </c>
      <c r="L131" s="154">
        <f t="shared" si="0"/>
        <v>999</v>
      </c>
      <c r="M131" s="174">
        <f t="shared" si="1"/>
        <v>999</v>
      </c>
      <c r="N131" s="165"/>
      <c r="O131" s="184"/>
      <c r="P131" s="157">
        <f t="shared" si="2"/>
        <v>999</v>
      </c>
      <c r="Q131" s="158"/>
    </row>
    <row r="132" spans="1:17" ht="18.899999999999999" customHeight="1" x14ac:dyDescent="0.25">
      <c r="A132" s="144">
        <v>126</v>
      </c>
      <c r="B132" s="176"/>
      <c r="C132" s="176"/>
      <c r="D132" s="151"/>
      <c r="E132" s="148"/>
      <c r="F132" s="173"/>
      <c r="G132" s="173"/>
      <c r="H132" s="182"/>
      <c r="I132" s="183"/>
      <c r="J132" s="152" t="e">
        <f>IF(AND(Q132="",#REF!&gt;0,#REF!&lt;5),K132,0)</f>
        <v>#REF!</v>
      </c>
      <c r="K132" s="153" t="str">
        <f>IF(D132="","ZZZ9",IF(AND(#REF!&gt;0,#REF!&lt;5),D132&amp;#REF!,D132&amp;"9"))</f>
        <v>ZZZ9</v>
      </c>
      <c r="L132" s="154">
        <f t="shared" si="0"/>
        <v>999</v>
      </c>
      <c r="M132" s="174">
        <f t="shared" si="1"/>
        <v>999</v>
      </c>
      <c r="N132" s="165"/>
      <c r="O132" s="184"/>
      <c r="P132" s="157">
        <f t="shared" si="2"/>
        <v>999</v>
      </c>
      <c r="Q132" s="158"/>
    </row>
    <row r="133" spans="1:17" ht="18.899999999999999" customHeight="1" x14ac:dyDescent="0.25">
      <c r="A133" s="144">
        <v>127</v>
      </c>
      <c r="B133" s="176"/>
      <c r="C133" s="176"/>
      <c r="D133" s="151"/>
      <c r="E133" s="148"/>
      <c r="F133" s="173"/>
      <c r="G133" s="173"/>
      <c r="H133" s="182"/>
      <c r="I133" s="183"/>
      <c r="J133" s="152" t="e">
        <f>IF(AND(Q133="",#REF!&gt;0,#REF!&lt;5),K133,0)</f>
        <v>#REF!</v>
      </c>
      <c r="K133" s="153" t="str">
        <f>IF(D133="","ZZZ9",IF(AND(#REF!&gt;0,#REF!&lt;5),D133&amp;#REF!,D133&amp;"9"))</f>
        <v>ZZZ9</v>
      </c>
      <c r="L133" s="154">
        <f t="shared" si="0"/>
        <v>999</v>
      </c>
      <c r="M133" s="174">
        <f t="shared" si="1"/>
        <v>999</v>
      </c>
      <c r="N133" s="165"/>
      <c r="O133" s="184"/>
      <c r="P133" s="157">
        <f t="shared" si="2"/>
        <v>999</v>
      </c>
      <c r="Q133" s="158"/>
    </row>
    <row r="134" spans="1:17" ht="18.899999999999999" customHeight="1" x14ac:dyDescent="0.25">
      <c r="A134" s="144">
        <v>128</v>
      </c>
      <c r="B134" s="176"/>
      <c r="C134" s="176"/>
      <c r="D134" s="151"/>
      <c r="E134" s="148"/>
      <c r="F134" s="173"/>
      <c r="G134" s="173"/>
      <c r="H134" s="182"/>
      <c r="I134" s="183"/>
      <c r="J134" s="152" t="e">
        <f>IF(AND(Q134="",#REF!&gt;0,#REF!&lt;5),K134,0)</f>
        <v>#REF!</v>
      </c>
      <c r="K134" s="153" t="str">
        <f>IF(D134="","ZZZ9",IF(AND(#REF!&gt;0,#REF!&lt;5),D134&amp;#REF!,D134&amp;"9"))</f>
        <v>ZZZ9</v>
      </c>
      <c r="L134" s="154">
        <f t="shared" si="0"/>
        <v>999</v>
      </c>
      <c r="M134" s="174">
        <f t="shared" si="1"/>
        <v>999</v>
      </c>
      <c r="N134" s="165"/>
      <c r="O134" s="185"/>
      <c r="P134" s="186">
        <f t="shared" si="2"/>
        <v>999</v>
      </c>
      <c r="Q134" s="183"/>
    </row>
    <row r="135" spans="1:17" x14ac:dyDescent="0.25">
      <c r="A135" s="144">
        <v>129</v>
      </c>
      <c r="B135" s="176"/>
      <c r="C135" s="176"/>
      <c r="D135" s="151"/>
      <c r="E135" s="148"/>
      <c r="F135" s="173"/>
      <c r="G135" s="173"/>
      <c r="H135" s="182"/>
      <c r="I135" s="183"/>
      <c r="J135" s="152" t="e">
        <f>IF(AND(Q135="",#REF!&gt;0,#REF!&lt;5),K135,0)</f>
        <v>#REF!</v>
      </c>
      <c r="K135" s="153" t="str">
        <f>IF(D135="","ZZZ9",IF(AND(#REF!&gt;0,#REF!&lt;5),D135&amp;#REF!,D135&amp;"9"))</f>
        <v>ZZZ9</v>
      </c>
      <c r="L135" s="154">
        <f t="shared" si="0"/>
        <v>999</v>
      </c>
      <c r="M135" s="174">
        <f t="shared" si="1"/>
        <v>999</v>
      </c>
      <c r="N135" s="165"/>
      <c r="O135" s="184"/>
      <c r="P135" s="157">
        <f t="shared" si="2"/>
        <v>999</v>
      </c>
      <c r="Q135" s="158"/>
    </row>
    <row r="136" spans="1:17" x14ac:dyDescent="0.25">
      <c r="A136" s="144">
        <v>130</v>
      </c>
      <c r="B136" s="176"/>
      <c r="C136" s="176"/>
      <c r="D136" s="151"/>
      <c r="E136" s="148"/>
      <c r="F136" s="173"/>
      <c r="G136" s="173"/>
      <c r="H136" s="182"/>
      <c r="I136" s="183"/>
      <c r="J136" s="152" t="e">
        <f>IF(AND(Q136="",#REF!&gt;0,#REF!&lt;5),K136,0)</f>
        <v>#REF!</v>
      </c>
      <c r="K136" s="153" t="str">
        <f>IF(D136="","ZZZ9",IF(AND(#REF!&gt;0,#REF!&lt;5),D136&amp;#REF!,D136&amp;"9"))</f>
        <v>ZZZ9</v>
      </c>
      <c r="L136" s="154">
        <f t="shared" si="0"/>
        <v>999</v>
      </c>
      <c r="M136" s="174">
        <f t="shared" si="1"/>
        <v>999</v>
      </c>
      <c r="N136" s="165"/>
      <c r="O136" s="184"/>
      <c r="P136" s="157">
        <f t="shared" si="2"/>
        <v>999</v>
      </c>
      <c r="Q136" s="158"/>
    </row>
    <row r="137" spans="1:17" x14ac:dyDescent="0.25">
      <c r="A137" s="144">
        <v>131</v>
      </c>
      <c r="B137" s="176"/>
      <c r="C137" s="176"/>
      <c r="D137" s="151"/>
      <c r="E137" s="148"/>
      <c r="F137" s="173"/>
      <c r="G137" s="173"/>
      <c r="H137" s="182"/>
      <c r="I137" s="183"/>
      <c r="J137" s="152" t="e">
        <f>IF(AND(Q137="",#REF!&gt;0,#REF!&lt;5),K137,0)</f>
        <v>#REF!</v>
      </c>
      <c r="K137" s="153" t="str">
        <f>IF(D137="","ZZZ9",IF(AND(#REF!&gt;0,#REF!&lt;5),D137&amp;#REF!,D137&amp;"9"))</f>
        <v>ZZZ9</v>
      </c>
      <c r="L137" s="154">
        <f t="shared" si="0"/>
        <v>999</v>
      </c>
      <c r="M137" s="174">
        <f t="shared" si="1"/>
        <v>999</v>
      </c>
      <c r="N137" s="165"/>
      <c r="O137" s="184"/>
      <c r="P137" s="157">
        <f t="shared" si="2"/>
        <v>999</v>
      </c>
      <c r="Q137" s="158"/>
    </row>
    <row r="138" spans="1:17" x14ac:dyDescent="0.25">
      <c r="A138" s="144">
        <v>132</v>
      </c>
      <c r="B138" s="176"/>
      <c r="C138" s="176"/>
      <c r="D138" s="151"/>
      <c r="E138" s="148"/>
      <c r="F138" s="173"/>
      <c r="G138" s="173"/>
      <c r="H138" s="182"/>
      <c r="I138" s="183"/>
      <c r="J138" s="152" t="e">
        <f>IF(AND(Q138="",#REF!&gt;0,#REF!&lt;5),K138,0)</f>
        <v>#REF!</v>
      </c>
      <c r="K138" s="153" t="str">
        <f>IF(D138="","ZZZ9",IF(AND(#REF!&gt;0,#REF!&lt;5),D138&amp;#REF!,D138&amp;"9"))</f>
        <v>ZZZ9</v>
      </c>
      <c r="L138" s="154">
        <f t="shared" si="0"/>
        <v>999</v>
      </c>
      <c r="M138" s="174">
        <f t="shared" si="1"/>
        <v>999</v>
      </c>
      <c r="N138" s="165"/>
      <c r="O138" s="184"/>
      <c r="P138" s="157">
        <f t="shared" si="2"/>
        <v>999</v>
      </c>
      <c r="Q138" s="158"/>
    </row>
    <row r="139" spans="1:17" x14ac:dyDescent="0.25">
      <c r="A139" s="144">
        <v>133</v>
      </c>
      <c r="B139" s="176"/>
      <c r="C139" s="176"/>
      <c r="D139" s="151"/>
      <c r="E139" s="148"/>
      <c r="F139" s="173"/>
      <c r="G139" s="173"/>
      <c r="H139" s="182"/>
      <c r="I139" s="183"/>
      <c r="J139" s="152" t="e">
        <f>IF(AND(Q139="",#REF!&gt;0,#REF!&lt;5),K139,0)</f>
        <v>#REF!</v>
      </c>
      <c r="K139" s="153" t="str">
        <f>IF(D139="","ZZZ9",IF(AND(#REF!&gt;0,#REF!&lt;5),D139&amp;#REF!,D139&amp;"9"))</f>
        <v>ZZZ9</v>
      </c>
      <c r="L139" s="154">
        <f t="shared" si="0"/>
        <v>999</v>
      </c>
      <c r="M139" s="174">
        <f t="shared" si="1"/>
        <v>999</v>
      </c>
      <c r="N139" s="165"/>
      <c r="O139" s="184"/>
      <c r="P139" s="157">
        <f t="shared" si="2"/>
        <v>999</v>
      </c>
      <c r="Q139" s="158"/>
    </row>
    <row r="140" spans="1:17" x14ac:dyDescent="0.25">
      <c r="A140" s="144">
        <v>134</v>
      </c>
      <c r="B140" s="176"/>
      <c r="C140" s="176"/>
      <c r="D140" s="151"/>
      <c r="E140" s="148"/>
      <c r="F140" s="173"/>
      <c r="G140" s="173"/>
      <c r="H140" s="182"/>
      <c r="I140" s="183"/>
      <c r="J140" s="152" t="e">
        <f>IF(AND(Q140="",#REF!&gt;0,#REF!&lt;5),K140,0)</f>
        <v>#REF!</v>
      </c>
      <c r="K140" s="153" t="str">
        <f>IF(D140="","ZZZ9",IF(AND(#REF!&gt;0,#REF!&lt;5),D140&amp;#REF!,D140&amp;"9"))</f>
        <v>ZZZ9</v>
      </c>
      <c r="L140" s="154">
        <f t="shared" si="0"/>
        <v>999</v>
      </c>
      <c r="M140" s="174">
        <f t="shared" si="1"/>
        <v>999</v>
      </c>
      <c r="N140" s="165"/>
      <c r="O140" s="184"/>
      <c r="P140" s="157">
        <f t="shared" si="2"/>
        <v>999</v>
      </c>
      <c r="Q140" s="158"/>
    </row>
    <row r="141" spans="1:17" x14ac:dyDescent="0.25">
      <c r="A141" s="144">
        <v>135</v>
      </c>
      <c r="B141" s="176"/>
      <c r="C141" s="176"/>
      <c r="D141" s="151"/>
      <c r="E141" s="148"/>
      <c r="F141" s="173"/>
      <c r="G141" s="173"/>
      <c r="H141" s="182"/>
      <c r="I141" s="183"/>
      <c r="J141" s="152" t="e">
        <f>IF(AND(Q141="",#REF!&gt;0,#REF!&lt;5),K141,0)</f>
        <v>#REF!</v>
      </c>
      <c r="K141" s="153" t="str">
        <f>IF(D141="","ZZZ9",IF(AND(#REF!&gt;0,#REF!&lt;5),D141&amp;#REF!,D141&amp;"9"))</f>
        <v>ZZZ9</v>
      </c>
      <c r="L141" s="154">
        <f t="shared" si="0"/>
        <v>999</v>
      </c>
      <c r="M141" s="174">
        <f t="shared" si="1"/>
        <v>999</v>
      </c>
      <c r="N141" s="165"/>
      <c r="O141" s="185"/>
      <c r="P141" s="186">
        <f t="shared" si="2"/>
        <v>999</v>
      </c>
      <c r="Q141" s="183"/>
    </row>
    <row r="142" spans="1:17" x14ac:dyDescent="0.25">
      <c r="A142" s="144">
        <v>136</v>
      </c>
      <c r="B142" s="176"/>
      <c r="C142" s="176"/>
      <c r="D142" s="151"/>
      <c r="E142" s="148"/>
      <c r="F142" s="173"/>
      <c r="G142" s="173"/>
      <c r="H142" s="182"/>
      <c r="I142" s="183"/>
      <c r="J142" s="152" t="e">
        <f>IF(AND(Q142="",#REF!&gt;0,#REF!&lt;5),K142,0)</f>
        <v>#REF!</v>
      </c>
      <c r="K142" s="153" t="str">
        <f>IF(D142="","ZZZ9",IF(AND(#REF!&gt;0,#REF!&lt;5),D142&amp;#REF!,D142&amp;"9"))</f>
        <v>ZZZ9</v>
      </c>
      <c r="L142" s="154">
        <f t="shared" si="0"/>
        <v>999</v>
      </c>
      <c r="M142" s="174">
        <f t="shared" si="1"/>
        <v>999</v>
      </c>
      <c r="N142" s="165"/>
      <c r="O142" s="184"/>
      <c r="P142" s="157">
        <f t="shared" si="2"/>
        <v>999</v>
      </c>
      <c r="Q142" s="158"/>
    </row>
    <row r="143" spans="1:17" x14ac:dyDescent="0.25">
      <c r="A143" s="144">
        <v>137</v>
      </c>
      <c r="B143" s="176"/>
      <c r="C143" s="176"/>
      <c r="D143" s="151"/>
      <c r="E143" s="148"/>
      <c r="F143" s="173"/>
      <c r="G143" s="173"/>
      <c r="H143" s="182"/>
      <c r="I143" s="183"/>
      <c r="J143" s="152" t="e">
        <f>IF(AND(Q143="",#REF!&gt;0,#REF!&lt;5),K143,0)</f>
        <v>#REF!</v>
      </c>
      <c r="K143" s="153" t="str">
        <f>IF(D143="","ZZZ9",IF(AND(#REF!&gt;0,#REF!&lt;5),D143&amp;#REF!,D143&amp;"9"))</f>
        <v>ZZZ9</v>
      </c>
      <c r="L143" s="154">
        <f t="shared" si="0"/>
        <v>999</v>
      </c>
      <c r="M143" s="174">
        <f t="shared" si="1"/>
        <v>999</v>
      </c>
      <c r="N143" s="165"/>
      <c r="O143" s="184"/>
      <c r="P143" s="157">
        <f t="shared" si="2"/>
        <v>999</v>
      </c>
      <c r="Q143" s="158"/>
    </row>
    <row r="144" spans="1:17" x14ac:dyDescent="0.25">
      <c r="A144" s="144">
        <v>138</v>
      </c>
      <c r="B144" s="176"/>
      <c r="C144" s="176"/>
      <c r="D144" s="151"/>
      <c r="E144" s="148"/>
      <c r="F144" s="173"/>
      <c r="G144" s="173"/>
      <c r="H144" s="182"/>
      <c r="I144" s="183"/>
      <c r="J144" s="152" t="e">
        <f>IF(AND(Q144="",#REF!&gt;0,#REF!&lt;5),K144,0)</f>
        <v>#REF!</v>
      </c>
      <c r="K144" s="153" t="str">
        <f>IF(D144="","ZZZ9",IF(AND(#REF!&gt;0,#REF!&lt;5),D144&amp;#REF!,D144&amp;"9"))</f>
        <v>ZZZ9</v>
      </c>
      <c r="L144" s="154">
        <f t="shared" si="0"/>
        <v>999</v>
      </c>
      <c r="M144" s="174">
        <f t="shared" si="1"/>
        <v>999</v>
      </c>
      <c r="N144" s="165"/>
      <c r="O144" s="184"/>
      <c r="P144" s="157">
        <f t="shared" si="2"/>
        <v>999</v>
      </c>
      <c r="Q144" s="158"/>
    </row>
    <row r="145" spans="1:17" x14ac:dyDescent="0.25">
      <c r="A145" s="144">
        <v>139</v>
      </c>
      <c r="B145" s="176"/>
      <c r="C145" s="176"/>
      <c r="D145" s="151"/>
      <c r="E145" s="148"/>
      <c r="F145" s="173"/>
      <c r="G145" s="173"/>
      <c r="H145" s="182"/>
      <c r="I145" s="183"/>
      <c r="J145" s="152" t="e">
        <f>IF(AND(Q145="",#REF!&gt;0,#REF!&lt;5),K145,0)</f>
        <v>#REF!</v>
      </c>
      <c r="K145" s="153" t="str">
        <f>IF(D145="","ZZZ9",IF(AND(#REF!&gt;0,#REF!&lt;5),D145&amp;#REF!,D145&amp;"9"))</f>
        <v>ZZZ9</v>
      </c>
      <c r="L145" s="154">
        <f t="shared" si="0"/>
        <v>999</v>
      </c>
      <c r="M145" s="174">
        <f t="shared" si="1"/>
        <v>999</v>
      </c>
      <c r="N145" s="165"/>
      <c r="O145" s="184"/>
      <c r="P145" s="157">
        <f t="shared" si="2"/>
        <v>999</v>
      </c>
      <c r="Q145" s="158"/>
    </row>
    <row r="146" spans="1:17" x14ac:dyDescent="0.25">
      <c r="A146" s="144">
        <v>140</v>
      </c>
      <c r="B146" s="176"/>
      <c r="C146" s="176"/>
      <c r="D146" s="151"/>
      <c r="E146" s="148"/>
      <c r="F146" s="173"/>
      <c r="G146" s="173"/>
      <c r="H146" s="182"/>
      <c r="I146" s="183"/>
      <c r="J146" s="152" t="e">
        <f>IF(AND(Q146="",#REF!&gt;0,#REF!&lt;5),K146,0)</f>
        <v>#REF!</v>
      </c>
      <c r="K146" s="153" t="str">
        <f>IF(D146="","ZZZ9",IF(AND(#REF!&gt;0,#REF!&lt;5),D146&amp;#REF!,D146&amp;"9"))</f>
        <v>ZZZ9</v>
      </c>
      <c r="L146" s="154">
        <f t="shared" si="0"/>
        <v>999</v>
      </c>
      <c r="M146" s="174">
        <f t="shared" si="1"/>
        <v>999</v>
      </c>
      <c r="N146" s="165"/>
      <c r="O146" s="184"/>
      <c r="P146" s="157">
        <f t="shared" si="2"/>
        <v>999</v>
      </c>
      <c r="Q146" s="158"/>
    </row>
    <row r="147" spans="1:17" x14ac:dyDescent="0.25">
      <c r="A147" s="144">
        <v>141</v>
      </c>
      <c r="B147" s="176"/>
      <c r="C147" s="176"/>
      <c r="D147" s="151"/>
      <c r="E147" s="148"/>
      <c r="F147" s="173"/>
      <c r="G147" s="173"/>
      <c r="H147" s="182"/>
      <c r="I147" s="183"/>
      <c r="J147" s="152" t="e">
        <f>IF(AND(Q147="",#REF!&gt;0,#REF!&lt;5),K147,0)</f>
        <v>#REF!</v>
      </c>
      <c r="K147" s="153" t="str">
        <f>IF(D147="","ZZZ9",IF(AND(#REF!&gt;0,#REF!&lt;5),D147&amp;#REF!,D147&amp;"9"))</f>
        <v>ZZZ9</v>
      </c>
      <c r="L147" s="154">
        <f t="shared" si="0"/>
        <v>999</v>
      </c>
      <c r="M147" s="174">
        <f t="shared" si="1"/>
        <v>999</v>
      </c>
      <c r="N147" s="165"/>
      <c r="O147" s="184"/>
      <c r="P147" s="157">
        <f t="shared" si="2"/>
        <v>999</v>
      </c>
      <c r="Q147" s="158"/>
    </row>
    <row r="148" spans="1:17" x14ac:dyDescent="0.25">
      <c r="A148" s="144">
        <v>142</v>
      </c>
      <c r="B148" s="176"/>
      <c r="C148" s="176"/>
      <c r="D148" s="151"/>
      <c r="E148" s="148"/>
      <c r="F148" s="173"/>
      <c r="G148" s="173"/>
      <c r="H148" s="182"/>
      <c r="I148" s="183"/>
      <c r="J148" s="152" t="e">
        <f>IF(AND(Q148="",#REF!&gt;0,#REF!&lt;5),K148,0)</f>
        <v>#REF!</v>
      </c>
      <c r="K148" s="153" t="str">
        <f>IF(D148="","ZZZ9",IF(AND(#REF!&gt;0,#REF!&lt;5),D148&amp;#REF!,D148&amp;"9"))</f>
        <v>ZZZ9</v>
      </c>
      <c r="L148" s="154">
        <f t="shared" si="0"/>
        <v>999</v>
      </c>
      <c r="M148" s="174">
        <f t="shared" si="1"/>
        <v>999</v>
      </c>
      <c r="N148" s="165"/>
      <c r="O148" s="185"/>
      <c r="P148" s="186">
        <f t="shared" si="2"/>
        <v>999</v>
      </c>
      <c r="Q148" s="183"/>
    </row>
    <row r="149" spans="1:17" x14ac:dyDescent="0.25">
      <c r="A149" s="144">
        <v>143</v>
      </c>
      <c r="B149" s="176"/>
      <c r="C149" s="176"/>
      <c r="D149" s="151"/>
      <c r="E149" s="148"/>
      <c r="F149" s="173"/>
      <c r="G149" s="173"/>
      <c r="H149" s="182"/>
      <c r="I149" s="183"/>
      <c r="J149" s="152" t="e">
        <f>IF(AND(Q149="",#REF!&gt;0,#REF!&lt;5),K149,0)</f>
        <v>#REF!</v>
      </c>
      <c r="K149" s="153" t="str">
        <f>IF(D149="","ZZZ9",IF(AND(#REF!&gt;0,#REF!&lt;5),D149&amp;#REF!,D149&amp;"9"))</f>
        <v>ZZZ9</v>
      </c>
      <c r="L149" s="154">
        <f t="shared" si="0"/>
        <v>999</v>
      </c>
      <c r="M149" s="174">
        <f t="shared" si="1"/>
        <v>999</v>
      </c>
      <c r="N149" s="165"/>
      <c r="O149" s="184"/>
      <c r="P149" s="157">
        <f t="shared" si="2"/>
        <v>999</v>
      </c>
      <c r="Q149" s="158"/>
    </row>
    <row r="150" spans="1:17" x14ac:dyDescent="0.25">
      <c r="A150" s="144">
        <v>144</v>
      </c>
      <c r="B150" s="176"/>
      <c r="C150" s="176"/>
      <c r="D150" s="151"/>
      <c r="E150" s="148"/>
      <c r="F150" s="173"/>
      <c r="G150" s="173"/>
      <c r="H150" s="182"/>
      <c r="I150" s="183"/>
      <c r="J150" s="152" t="e">
        <f>IF(AND(Q150="",#REF!&gt;0,#REF!&lt;5),K150,0)</f>
        <v>#REF!</v>
      </c>
      <c r="K150" s="153" t="str">
        <f>IF(D150="","ZZZ9",IF(AND(#REF!&gt;0,#REF!&lt;5),D150&amp;#REF!,D150&amp;"9"))</f>
        <v>ZZZ9</v>
      </c>
      <c r="L150" s="154">
        <f t="shared" si="0"/>
        <v>999</v>
      </c>
      <c r="M150" s="174">
        <f t="shared" si="1"/>
        <v>999</v>
      </c>
      <c r="N150" s="165"/>
      <c r="O150" s="184"/>
      <c r="P150" s="157">
        <f t="shared" si="2"/>
        <v>999</v>
      </c>
      <c r="Q150" s="158"/>
    </row>
    <row r="151" spans="1:17" x14ac:dyDescent="0.25">
      <c r="A151" s="144">
        <v>145</v>
      </c>
      <c r="B151" s="176"/>
      <c r="C151" s="176"/>
      <c r="D151" s="151"/>
      <c r="E151" s="148"/>
      <c r="F151" s="173"/>
      <c r="G151" s="173"/>
      <c r="H151" s="182"/>
      <c r="I151" s="183"/>
      <c r="J151" s="152" t="e">
        <f>IF(AND(Q151="",#REF!&gt;0,#REF!&lt;5),K151,0)</f>
        <v>#REF!</v>
      </c>
      <c r="K151" s="153" t="str">
        <f>IF(D151="","ZZZ9",IF(AND(#REF!&gt;0,#REF!&lt;5),D151&amp;#REF!,D151&amp;"9"))</f>
        <v>ZZZ9</v>
      </c>
      <c r="L151" s="154">
        <f t="shared" si="0"/>
        <v>999</v>
      </c>
      <c r="M151" s="174">
        <f t="shared" si="1"/>
        <v>999</v>
      </c>
      <c r="N151" s="165"/>
      <c r="O151" s="184"/>
      <c r="P151" s="157">
        <f t="shared" si="2"/>
        <v>999</v>
      </c>
      <c r="Q151" s="158"/>
    </row>
    <row r="152" spans="1:17" x14ac:dyDescent="0.25">
      <c r="A152" s="144">
        <v>146</v>
      </c>
      <c r="B152" s="176"/>
      <c r="C152" s="176"/>
      <c r="D152" s="151"/>
      <c r="E152" s="148"/>
      <c r="F152" s="173"/>
      <c r="G152" s="173"/>
      <c r="H152" s="182"/>
      <c r="I152" s="183"/>
      <c r="J152" s="152" t="e">
        <f>IF(AND(Q152="",#REF!&gt;0,#REF!&lt;5),K152,0)</f>
        <v>#REF!</v>
      </c>
      <c r="K152" s="153" t="str">
        <f>IF(D152="","ZZZ9",IF(AND(#REF!&gt;0,#REF!&lt;5),D152&amp;#REF!,D152&amp;"9"))</f>
        <v>ZZZ9</v>
      </c>
      <c r="L152" s="154">
        <f t="shared" si="0"/>
        <v>999</v>
      </c>
      <c r="M152" s="174">
        <f t="shared" si="1"/>
        <v>999</v>
      </c>
      <c r="N152" s="165"/>
      <c r="O152" s="184"/>
      <c r="P152" s="157">
        <f t="shared" si="2"/>
        <v>999</v>
      </c>
      <c r="Q152" s="158"/>
    </row>
    <row r="153" spans="1:17" x14ac:dyDescent="0.25">
      <c r="A153" s="144">
        <v>147</v>
      </c>
      <c r="B153" s="176"/>
      <c r="C153" s="176"/>
      <c r="D153" s="151"/>
      <c r="E153" s="148"/>
      <c r="F153" s="173"/>
      <c r="G153" s="173"/>
      <c r="H153" s="182"/>
      <c r="I153" s="183"/>
      <c r="J153" s="152" t="e">
        <f>IF(AND(Q153="",#REF!&gt;0,#REF!&lt;5),K153,0)</f>
        <v>#REF!</v>
      </c>
      <c r="K153" s="153" t="str">
        <f>IF(D153="","ZZZ9",IF(AND(#REF!&gt;0,#REF!&lt;5),D153&amp;#REF!,D153&amp;"9"))</f>
        <v>ZZZ9</v>
      </c>
      <c r="L153" s="154">
        <f t="shared" si="0"/>
        <v>999</v>
      </c>
      <c r="M153" s="174">
        <f t="shared" si="1"/>
        <v>999</v>
      </c>
      <c r="N153" s="165"/>
      <c r="O153" s="184"/>
      <c r="P153" s="157">
        <f t="shared" si="2"/>
        <v>999</v>
      </c>
      <c r="Q153" s="158"/>
    </row>
    <row r="154" spans="1:17" x14ac:dyDescent="0.25">
      <c r="A154" s="144">
        <v>148</v>
      </c>
      <c r="B154" s="176"/>
      <c r="C154" s="176"/>
      <c r="D154" s="151"/>
      <c r="E154" s="148"/>
      <c r="F154" s="173"/>
      <c r="G154" s="173"/>
      <c r="H154" s="182"/>
      <c r="I154" s="183"/>
      <c r="J154" s="152" t="e">
        <f>IF(AND(Q154="",#REF!&gt;0,#REF!&lt;5),K154,0)</f>
        <v>#REF!</v>
      </c>
      <c r="K154" s="153" t="str">
        <f>IF(D154="","ZZZ9",IF(AND(#REF!&gt;0,#REF!&lt;5),D154&amp;#REF!,D154&amp;"9"))</f>
        <v>ZZZ9</v>
      </c>
      <c r="L154" s="154">
        <f t="shared" si="0"/>
        <v>999</v>
      </c>
      <c r="M154" s="174">
        <f t="shared" si="1"/>
        <v>999</v>
      </c>
      <c r="N154" s="165"/>
      <c r="O154" s="184"/>
      <c r="P154" s="157">
        <f t="shared" si="2"/>
        <v>999</v>
      </c>
      <c r="Q154" s="158"/>
    </row>
    <row r="155" spans="1:17" x14ac:dyDescent="0.25">
      <c r="A155" s="144">
        <v>149</v>
      </c>
      <c r="B155" s="176"/>
      <c r="C155" s="176"/>
      <c r="D155" s="151"/>
      <c r="E155" s="148"/>
      <c r="F155" s="173"/>
      <c r="G155" s="173"/>
      <c r="H155" s="182"/>
      <c r="I155" s="183"/>
      <c r="J155" s="152" t="e">
        <f>IF(AND(Q155="",#REF!&gt;0,#REF!&lt;5),K155,0)</f>
        <v>#REF!</v>
      </c>
      <c r="K155" s="153" t="str">
        <f>IF(D155="","ZZZ9",IF(AND(#REF!&gt;0,#REF!&lt;5),D155&amp;#REF!,D155&amp;"9"))</f>
        <v>ZZZ9</v>
      </c>
      <c r="L155" s="154">
        <f t="shared" si="0"/>
        <v>999</v>
      </c>
      <c r="M155" s="174">
        <f t="shared" si="1"/>
        <v>999</v>
      </c>
      <c r="N155" s="165"/>
      <c r="O155" s="184"/>
      <c r="P155" s="157">
        <f t="shared" si="2"/>
        <v>999</v>
      </c>
      <c r="Q155" s="158"/>
    </row>
    <row r="156" spans="1:17" x14ac:dyDescent="0.25">
      <c r="A156" s="144">
        <v>150</v>
      </c>
      <c r="B156" s="176"/>
      <c r="C156" s="176"/>
      <c r="D156" s="151"/>
      <c r="E156" s="148"/>
      <c r="F156" s="173"/>
      <c r="G156" s="173"/>
      <c r="H156" s="182"/>
      <c r="I156" s="183"/>
      <c r="J156" s="152" t="e">
        <f>IF(AND(Q156="",#REF!&gt;0,#REF!&lt;5),K156,0)</f>
        <v>#REF!</v>
      </c>
      <c r="K156" s="153" t="str">
        <f>IF(D156="","ZZZ9",IF(AND(#REF!&gt;0,#REF!&lt;5),D156&amp;#REF!,D156&amp;"9"))</f>
        <v>ZZZ9</v>
      </c>
      <c r="L156" s="154">
        <f t="shared" si="0"/>
        <v>999</v>
      </c>
      <c r="M156" s="174">
        <f t="shared" si="1"/>
        <v>999</v>
      </c>
      <c r="N156" s="165"/>
      <c r="O156" s="184"/>
      <c r="P156" s="157">
        <f t="shared" si="2"/>
        <v>999</v>
      </c>
      <c r="Q156" s="158"/>
    </row>
  </sheetData>
  <sheetProtection selectLockedCells="1" selectUnlockedCells="1"/>
  <conditionalFormatting sqref="E7:E156">
    <cfRule type="expression" dxfId="192" priority="1" stopIfTrue="1">
      <formula>AND(ROUNDDOWN(($A$4-E7)/365.25,0)&lt;=13,G7&lt;&gt;"OK")</formula>
    </cfRule>
    <cfRule type="expression" dxfId="191" priority="2" stopIfTrue="1">
      <formula>AND(ROUNDDOWN(($A$4-E7)/365.25,0)&lt;=14,G7&lt;&gt;"OK")</formula>
    </cfRule>
    <cfRule type="expression" dxfId="190" priority="3" stopIfTrue="1">
      <formula>AND(ROUNDDOWN(($A$4-E7)/365.25,0)&lt;=17,G7&lt;&gt;"OK")</formula>
    </cfRule>
  </conditionalFormatting>
  <conditionalFormatting sqref="J7:J156">
    <cfRule type="cellIs" dxfId="189" priority="4" stopIfTrue="1" operator="equal">
      <formula>"Z"</formula>
    </cfRule>
  </conditionalFormatting>
  <conditionalFormatting sqref="A26:D156 A7:A25">
    <cfRule type="expression" dxfId="188" priority="5" stopIfTrue="1">
      <formula>$Q7&gt;=1</formula>
    </cfRule>
  </conditionalFormatting>
  <conditionalFormatting sqref="E7:E14">
    <cfRule type="expression" dxfId="187" priority="6" stopIfTrue="1">
      <formula>AND(ROUNDDOWN(($A$4-E7)/365.25,0)&lt;=13,G7&lt;&gt;"OK")</formula>
    </cfRule>
    <cfRule type="expression" dxfId="186" priority="7" stopIfTrue="1">
      <formula>AND(ROUNDDOWN(($A$4-E7)/365.25,0)&lt;=14,G7&lt;&gt;"OK")</formula>
    </cfRule>
    <cfRule type="expression" dxfId="185" priority="8" stopIfTrue="1">
      <formula>AND(ROUNDDOWN(($A$4-E7)/365.25,0)&lt;=17,G7&lt;&gt;"OK")</formula>
    </cfRule>
  </conditionalFormatting>
  <conditionalFormatting sqref="J7:J14">
    <cfRule type="cellIs" dxfId="184" priority="9" stopIfTrue="1" operator="equal">
      <formula>"Z"</formula>
    </cfRule>
  </conditionalFormatting>
  <conditionalFormatting sqref="E7:E14">
    <cfRule type="expression" dxfId="183" priority="10" stopIfTrue="1">
      <formula>AND(ROUNDDOWN(($A$4-E7)/365.25,0)&lt;=13,G7&lt;&gt;"OK")</formula>
    </cfRule>
    <cfRule type="expression" dxfId="182" priority="11" stopIfTrue="1">
      <formula>AND(ROUNDDOWN(($A$4-E7)/365.25,0)&lt;=14,G7&lt;&gt;"OK")</formula>
    </cfRule>
    <cfRule type="expression" dxfId="181" priority="12" stopIfTrue="1">
      <formula>AND(ROUNDDOWN(($A$4-E7)/365.25,0)&lt;=17,G7&lt;&gt;"OK")</formula>
    </cfRule>
  </conditionalFormatting>
  <conditionalFormatting sqref="E7:E27 E29:E37">
    <cfRule type="expression" dxfId="180" priority="13" stopIfTrue="1">
      <formula>AND(ROUNDDOWN(($A$4-E7)/365.25,0)&lt;=13,G7&lt;&gt;"OK")</formula>
    </cfRule>
    <cfRule type="expression" dxfId="179" priority="14" stopIfTrue="1">
      <formula>AND(ROUNDDOWN(($A$4-E7)/365.25,0)&lt;=14,G7&lt;&gt;"OK")</formula>
    </cfRule>
    <cfRule type="expression" dxfId="178" priority="15" stopIfTrue="1">
      <formula>AND(ROUNDDOWN(($A$4-E7)/365.25,0)&lt;=17,G7&lt;&gt;"OK")</formula>
    </cfRule>
  </conditionalFormatting>
  <conditionalFormatting sqref="B26:D37">
    <cfRule type="expression" dxfId="177" priority="16" stopIfTrue="1">
      <formula>$Q26&gt;=1</formula>
    </cfRule>
  </conditionalFormatting>
  <conditionalFormatting sqref="B14:D14">
    <cfRule type="expression" dxfId="176" priority="17" stopIfTrue="1">
      <formula>$S14&gt;=1</formula>
    </cfRule>
  </conditionalFormatting>
  <conditionalFormatting sqref="B23">
    <cfRule type="expression" dxfId="175" priority="18" stopIfTrue="1">
      <formula>$S23&gt;=1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Button 82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D7CA-0B49-476B-9EDC-DCB230493D6F}">
  <sheetPr codeName="Munka1">
    <tabColor indexed="11"/>
  </sheetPr>
  <dimension ref="A1:AK43"/>
  <sheetViews>
    <sheetView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7" hidden="1" customWidth="1"/>
    <col min="26" max="37" width="9" style="187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Y1"/>
      <c r="Z1"/>
      <c r="AA1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199" t="str">
        <f>Altalanos!$A$8</f>
        <v>Lány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196"/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196"/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196"/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229" t="s">
        <v>105</v>
      </c>
      <c r="B7" s="230">
        <v>10</v>
      </c>
      <c r="C7" s="231">
        <f>IF($B7="","",VLOOKUP($B7,'Lány 2 kcs. A ELO'!$A$7:$O$22,5))</f>
        <v>0</v>
      </c>
      <c r="D7" s="231">
        <f>IF($B7="","",VLOOKUP($B7,'Lány 2 kcs. A ELO'!$A$7:$O$22,15))</f>
        <v>0</v>
      </c>
      <c r="E7" s="232" t="str">
        <f>UPPER(IF($B7="","",VLOOKUP($B7,'Lány 2 kcs. A ELO'!$A$7:$O$22,2)))</f>
        <v xml:space="preserve">VÁROSI </v>
      </c>
      <c r="F7" s="233"/>
      <c r="G7" s="232" t="str">
        <f>IF($B7="","",VLOOKUP($B7,'Lány 2 kcs. A ELO'!$A$7:$O$22,3))</f>
        <v>Boglárka</v>
      </c>
      <c r="H7" s="233"/>
      <c r="I7" s="232" t="str">
        <f>IF($B7="","",VLOOKUP($B7,'Lány 2 kcs. A ELO'!$A$7:$O$22,4))</f>
        <v>Deák Téri Általános Iskola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196"/>
      <c r="R7" s="196"/>
      <c r="S7" s="196"/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237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196"/>
      <c r="R8" s="196"/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230">
        <v>7</v>
      </c>
      <c r="C9" s="231">
        <f>IF($B9="","",VLOOKUP($B9,'Lány 2 kcs. A ELO'!$A$7:$O$22,5))</f>
        <v>0</v>
      </c>
      <c r="D9" s="231">
        <f>IF($B9="","",VLOOKUP($B9,'Lány 2 kcs. A ELO'!$A$7:$O$22,15))</f>
        <v>0</v>
      </c>
      <c r="E9" s="232" t="str">
        <f>UPPER(IF($B9="","",VLOOKUP($B9,'Lány 2 kcs. A ELO'!$A$7:$O$22,2)))</f>
        <v xml:space="preserve">LEHOCZKY </v>
      </c>
      <c r="F9" s="233"/>
      <c r="G9" s="232" t="str">
        <f>IF($B9="","",VLOOKUP($B9,'Lány 2 kcs. A ELO'!$A$7:$O$22,3))</f>
        <v>Júlia</v>
      </c>
      <c r="H9" s="233"/>
      <c r="I9" s="232" t="str">
        <f>IF($B9="","",VLOOKUP($B9,'Lány 2 kcs. A ELO'!$A$7:$O$22,4))</f>
        <v>Áldás Utcai Általános Iskola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237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230"/>
      <c r="C11" s="231">
        <v>0</v>
      </c>
      <c r="D11" s="231">
        <v>0</v>
      </c>
      <c r="E11" s="232" t="s">
        <v>374</v>
      </c>
      <c r="F11" s="233"/>
      <c r="G11" s="232" t="s">
        <v>97</v>
      </c>
      <c r="H11" s="233"/>
      <c r="I11" s="159" t="s">
        <v>98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 x14ac:dyDescent="0.25">
      <c r="A18" s="227"/>
      <c r="B18" s="649"/>
      <c r="C18" s="649"/>
      <c r="D18" s="650" t="str">
        <f>E7</f>
        <v xml:space="preserve">VÁROSI </v>
      </c>
      <c r="E18" s="650"/>
      <c r="F18" s="650" t="str">
        <f>E9</f>
        <v xml:space="preserve">LEHOCZKY </v>
      </c>
      <c r="G18" s="650"/>
      <c r="H18" s="650" t="str">
        <f>E11</f>
        <v>SZŐKE</v>
      </c>
      <c r="I18" s="650"/>
      <c r="J18" s="227"/>
      <c r="K18" s="227"/>
      <c r="L18" s="227"/>
      <c r="M18" s="227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 x14ac:dyDescent="0.25">
      <c r="A19" s="241" t="s">
        <v>105</v>
      </c>
      <c r="B19" s="651" t="str">
        <f>E7</f>
        <v xml:space="preserve">VÁROSI </v>
      </c>
      <c r="C19" s="651"/>
      <c r="D19" s="652"/>
      <c r="E19" s="652"/>
      <c r="F19" s="653"/>
      <c r="G19" s="653"/>
      <c r="H19" s="653"/>
      <c r="I19" s="653"/>
      <c r="J19" s="227"/>
      <c r="K19" s="227"/>
      <c r="L19" s="227"/>
      <c r="M19" s="227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 x14ac:dyDescent="0.25">
      <c r="A20" s="241" t="s">
        <v>125</v>
      </c>
      <c r="B20" s="651" t="str">
        <f>E9</f>
        <v xml:space="preserve">LEHOCZKY </v>
      </c>
      <c r="C20" s="651"/>
      <c r="D20" s="653"/>
      <c r="E20" s="653"/>
      <c r="F20" s="652"/>
      <c r="G20" s="652"/>
      <c r="H20" s="653"/>
      <c r="I20" s="653"/>
      <c r="J20" s="227"/>
      <c r="K20" s="227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 x14ac:dyDescent="0.25">
      <c r="A21" s="241" t="s">
        <v>128</v>
      </c>
      <c r="B21" s="651" t="str">
        <f>E11</f>
        <v>SZŐKE</v>
      </c>
      <c r="C21" s="651"/>
      <c r="D21" s="653"/>
      <c r="E21" s="653"/>
      <c r="F21" s="653"/>
      <c r="G21" s="653"/>
      <c r="H21" s="652"/>
      <c r="I21" s="652"/>
      <c r="J21" s="227"/>
      <c r="K21" s="227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3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42"/>
      <c r="M32" s="242"/>
      <c r="O32" s="196"/>
      <c r="P32" s="196"/>
      <c r="Q32" s="196"/>
      <c r="R32" s="196"/>
      <c r="S32" s="196"/>
    </row>
    <row r="33" spans="1:19" x14ac:dyDescent="0.25">
      <c r="A33" s="243" t="s">
        <v>114</v>
      </c>
      <c r="B33" s="244"/>
      <c r="C33" s="245"/>
      <c r="D33" s="246" t="s">
        <v>132</v>
      </c>
      <c r="E33" s="247" t="s">
        <v>133</v>
      </c>
      <c r="F33" s="248"/>
      <c r="G33" s="246" t="s">
        <v>132</v>
      </c>
      <c r="H33" s="247" t="s">
        <v>134</v>
      </c>
      <c r="I33" s="249"/>
      <c r="J33" s="247" t="s">
        <v>135</v>
      </c>
      <c r="K33" s="250" t="s">
        <v>136</v>
      </c>
      <c r="L33" s="31"/>
      <c r="M33" s="251"/>
      <c r="N33" s="252"/>
      <c r="O33" s="196"/>
      <c r="P33" s="253"/>
      <c r="Q33" s="253"/>
      <c r="R33" s="210"/>
      <c r="S33" s="196"/>
    </row>
    <row r="34" spans="1:19" x14ac:dyDescent="0.25">
      <c r="A34" s="254" t="s">
        <v>137</v>
      </c>
      <c r="B34" s="255"/>
      <c r="C34" s="256"/>
      <c r="D34" s="257"/>
      <c r="E34" s="654"/>
      <c r="F34" s="654"/>
      <c r="G34" s="258" t="s">
        <v>138</v>
      </c>
      <c r="H34" s="255"/>
      <c r="I34" s="259"/>
      <c r="J34" s="260"/>
      <c r="K34" s="261" t="s">
        <v>139</v>
      </c>
      <c r="L34" s="262"/>
      <c r="M34" s="263"/>
      <c r="O34" s="196"/>
      <c r="P34" s="211"/>
      <c r="Q34" s="211"/>
      <c r="R34" s="264"/>
      <c r="S34" s="196"/>
    </row>
    <row r="35" spans="1:19" x14ac:dyDescent="0.25">
      <c r="A35" s="265" t="s">
        <v>140</v>
      </c>
      <c r="B35" s="266"/>
      <c r="C35" s="267"/>
      <c r="D35" s="268"/>
      <c r="E35" s="655"/>
      <c r="F35" s="655"/>
      <c r="G35" s="269" t="s">
        <v>141</v>
      </c>
      <c r="H35" s="270"/>
      <c r="I35" s="271"/>
      <c r="J35" s="272"/>
      <c r="K35" s="273"/>
      <c r="L35" s="242"/>
      <c r="M35" s="274"/>
      <c r="O35" s="196"/>
      <c r="P35" s="264"/>
      <c r="Q35" s="275"/>
      <c r="R35" s="264"/>
      <c r="S35" s="196"/>
    </row>
    <row r="36" spans="1:19" x14ac:dyDescent="0.25">
      <c r="A36" s="276"/>
      <c r="B36" s="277"/>
      <c r="C36" s="278"/>
      <c r="D36" s="268"/>
      <c r="E36" s="279"/>
      <c r="F36" s="280"/>
      <c r="G36" s="269" t="s">
        <v>142</v>
      </c>
      <c r="H36" s="270"/>
      <c r="I36" s="271"/>
      <c r="J36" s="272"/>
      <c r="K36" s="261" t="s">
        <v>143</v>
      </c>
      <c r="L36" s="262"/>
      <c r="M36" s="281"/>
      <c r="O36" s="196"/>
      <c r="P36" s="211"/>
      <c r="Q36" s="211"/>
      <c r="R36" s="264"/>
      <c r="S36" s="196"/>
    </row>
    <row r="37" spans="1:19" x14ac:dyDescent="0.25">
      <c r="A37" s="282"/>
      <c r="B37" s="283"/>
      <c r="C37" s="284"/>
      <c r="D37" s="268"/>
      <c r="E37" s="279"/>
      <c r="F37" s="280"/>
      <c r="G37" s="269" t="s">
        <v>144</v>
      </c>
      <c r="H37" s="270"/>
      <c r="I37" s="271"/>
      <c r="J37" s="272"/>
      <c r="K37" s="285"/>
      <c r="L37" s="280"/>
      <c r="M37" s="263"/>
      <c r="O37" s="196"/>
      <c r="P37" s="264"/>
      <c r="Q37" s="275"/>
      <c r="R37" s="264"/>
      <c r="S37" s="196"/>
    </row>
    <row r="38" spans="1:19" x14ac:dyDescent="0.25">
      <c r="A38" s="286"/>
      <c r="B38" s="287"/>
      <c r="C38" s="288"/>
      <c r="D38" s="268"/>
      <c r="E38" s="279"/>
      <c r="F38" s="280"/>
      <c r="G38" s="269" t="s">
        <v>145</v>
      </c>
      <c r="H38" s="270"/>
      <c r="I38" s="271"/>
      <c r="J38" s="272"/>
      <c r="K38" s="265"/>
      <c r="L38" s="242"/>
      <c r="M38" s="274"/>
      <c r="O38" s="196"/>
      <c r="P38" s="264"/>
      <c r="Q38" s="275"/>
      <c r="R38" s="264"/>
      <c r="S38" s="196"/>
    </row>
    <row r="39" spans="1:19" x14ac:dyDescent="0.25">
      <c r="A39" s="289"/>
      <c r="B39" s="290"/>
      <c r="C39" s="284"/>
      <c r="D39" s="268"/>
      <c r="E39" s="279"/>
      <c r="F39" s="280"/>
      <c r="G39" s="269" t="s">
        <v>146</v>
      </c>
      <c r="H39" s="270"/>
      <c r="I39" s="271"/>
      <c r="J39" s="272"/>
      <c r="K39" s="261" t="s">
        <v>33</v>
      </c>
      <c r="L39" s="262"/>
      <c r="M39" s="281"/>
      <c r="O39" s="196"/>
      <c r="P39" s="211"/>
      <c r="Q39" s="211"/>
      <c r="R39" s="264"/>
      <c r="S39" s="196"/>
    </row>
    <row r="40" spans="1:19" x14ac:dyDescent="0.25">
      <c r="A40" s="289"/>
      <c r="B40" s="290"/>
      <c r="C40" s="291"/>
      <c r="D40" s="268"/>
      <c r="E40" s="279"/>
      <c r="F40" s="280"/>
      <c r="G40" s="269" t="s">
        <v>147</v>
      </c>
      <c r="H40" s="270"/>
      <c r="I40" s="271"/>
      <c r="J40" s="272"/>
      <c r="K40" s="285"/>
      <c r="L40" s="280"/>
      <c r="M40" s="263"/>
      <c r="O40" s="196"/>
      <c r="P40" s="264"/>
      <c r="Q40" s="275"/>
      <c r="R40" s="264"/>
      <c r="S40" s="196"/>
    </row>
    <row r="41" spans="1:19" x14ac:dyDescent="0.25">
      <c r="A41" s="292"/>
      <c r="B41" s="293"/>
      <c r="C41" s="294"/>
      <c r="D41" s="295"/>
      <c r="E41" s="296"/>
      <c r="F41" s="242"/>
      <c r="G41" s="297" t="s">
        <v>148</v>
      </c>
      <c r="H41" s="266"/>
      <c r="I41" s="298"/>
      <c r="J41" s="299"/>
      <c r="K41" s="265">
        <f>L4</f>
        <v>0</v>
      </c>
      <c r="L41" s="242"/>
      <c r="M41" s="274"/>
      <c r="O41" s="196"/>
      <c r="P41" s="264"/>
      <c r="Q41" s="275"/>
      <c r="R41" s="300"/>
      <c r="S41" s="196"/>
    </row>
    <row r="42" spans="1:19" x14ac:dyDescent="0.25">
      <c r="O42" s="196"/>
      <c r="P42" s="196"/>
      <c r="Q42" s="196"/>
      <c r="R42" s="196"/>
      <c r="S42" s="196"/>
    </row>
    <row r="43" spans="1:19" x14ac:dyDescent="0.25">
      <c r="O43" s="196"/>
      <c r="P43" s="196"/>
      <c r="Q43" s="196"/>
      <c r="R43" s="196"/>
      <c r="S43" s="196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74" priority="1" stopIfTrue="1" operator="equal">
      <formula>"Bye"</formula>
    </cfRule>
  </conditionalFormatting>
  <conditionalFormatting sqref="R41">
    <cfRule type="expression" dxfId="173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C311-C816-4D6F-9878-EBE9F1612A00}">
  <sheetPr codeName="Munka2">
    <tabColor indexed="11"/>
  </sheetPr>
  <dimension ref="A1:AK43"/>
  <sheetViews>
    <sheetView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199" t="str">
        <f>Altalanos!$A$8</f>
        <v>Lány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/>
      <c r="M3" s="53" t="s">
        <v>35</v>
      </c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301"/>
      <c r="M4" s="218">
        <f>Altalanos!$E$10</f>
        <v>0</v>
      </c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229" t="s">
        <v>105</v>
      </c>
      <c r="B7" s="230">
        <v>15</v>
      </c>
      <c r="C7" s="302">
        <f>IF($B7="","",VLOOKUP($B7,'Lány 2 kcs. A ELO'!$A$7:$O$22,5))</f>
        <v>0</v>
      </c>
      <c r="D7" s="302">
        <f>IF($B7="","",VLOOKUP($B7,'Lány 2 kcs. A ELO'!$A$7:$O$22,15))</f>
        <v>0</v>
      </c>
      <c r="E7" s="656" t="str">
        <f>UPPER(IF($B7="","",VLOOKUP($B7,'Lány 2 kcs. A ELO'!$A$7:$O$22,2)))</f>
        <v xml:space="preserve">DEUTSCH-SZALAI </v>
      </c>
      <c r="F7" s="656"/>
      <c r="G7" s="656" t="str">
        <f>IF($B7="","",VLOOKUP($B7,'Lány 2 kcs. A ELO'!$A$7:$O$22,3))</f>
        <v>Mira</v>
      </c>
      <c r="H7" s="656"/>
      <c r="I7" s="159" t="s">
        <v>92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196"/>
      <c r="R7" s="196"/>
      <c r="S7" s="196"/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237"/>
      <c r="C8" s="304"/>
      <c r="D8" s="304"/>
      <c r="E8" s="304"/>
      <c r="F8" s="304"/>
      <c r="G8" s="304"/>
      <c r="H8" s="304"/>
      <c r="I8" s="304"/>
      <c r="J8" s="227"/>
      <c r="K8" s="229"/>
      <c r="L8" s="229"/>
      <c r="M8" s="239"/>
      <c r="N8" s="196"/>
      <c r="O8" s="196"/>
      <c r="P8" s="196"/>
      <c r="Q8" s="196"/>
      <c r="R8" s="196"/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230">
        <v>1</v>
      </c>
      <c r="C9" s="302">
        <f>IF($B9="","",VLOOKUP($B9,'Lány 2 kcs. A ELO'!$A$7:$O$22,5))</f>
        <v>0</v>
      </c>
      <c r="D9" s="302">
        <f>IF($B9="","",VLOOKUP($B9,'Lány 2 kcs. A ELO'!$A$7:$O$22,15))</f>
        <v>0</v>
      </c>
      <c r="E9" s="656" t="str">
        <f>UPPER(IF($B9="","",VLOOKUP($B9,'Lány 2 kcs. A ELO'!$A$7:$O$22,2)))</f>
        <v>KOVÁCS</v>
      </c>
      <c r="F9" s="656"/>
      <c r="G9" s="656" t="str">
        <f>IF($B9="","",VLOOKUP($B9,'Lány 2 kcs. A ELO'!$A$7:$O$22,3))</f>
        <v>Léna</v>
      </c>
      <c r="H9" s="656"/>
      <c r="I9" s="147" t="s">
        <v>52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237"/>
      <c r="C10" s="304"/>
      <c r="D10" s="304"/>
      <c r="E10" s="304"/>
      <c r="F10" s="304"/>
      <c r="G10" s="304"/>
      <c r="H10" s="304"/>
      <c r="I10" s="304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230">
        <v>12</v>
      </c>
      <c r="C11" s="302">
        <f>IF($B11="","",VLOOKUP($B11,'Lány 2 kcs. A ELO'!$A$7:$O$22,5))</f>
        <v>0</v>
      </c>
      <c r="D11" s="302">
        <f>IF($B11="","",VLOOKUP($B11,'Lány 2 kcs. A ELO'!$A$7:$O$22,15))</f>
        <v>0</v>
      </c>
      <c r="E11" s="656" t="str">
        <f>UPPER(IF($B11="","",VLOOKUP($B11,'Lány 2 kcs. A ELO'!$A$7:$O$22,2)))</f>
        <v xml:space="preserve">FÖLDI </v>
      </c>
      <c r="F11" s="656"/>
      <c r="G11" s="656" t="str">
        <f>IF($B11="","",VLOOKUP($B11,'Lány 2 kcs. A ELO'!$A$7:$O$22,3))</f>
        <v>Ajsa</v>
      </c>
      <c r="H11" s="656"/>
      <c r="I11" s="159" t="s">
        <v>84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9"/>
      <c r="B12" s="237"/>
      <c r="C12" s="304"/>
      <c r="D12" s="304"/>
      <c r="E12" s="304"/>
      <c r="F12" s="304"/>
      <c r="G12" s="304"/>
      <c r="H12" s="304"/>
      <c r="I12" s="304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229" t="s">
        <v>152</v>
      </c>
      <c r="B13" s="230">
        <v>5</v>
      </c>
      <c r="C13" s="302">
        <f>IF($B13="","",VLOOKUP($B13,'Lány 2 kcs. A ELO'!$A$7:$O$22,5))</f>
        <v>0</v>
      </c>
      <c r="D13" s="302">
        <f>IF($B13="","",VLOOKUP($B13,'Lány 2 kcs. A ELO'!$A$7:$O$22,15))</f>
        <v>0</v>
      </c>
      <c r="E13" s="656" t="str">
        <f>UPPER(IF($B13="","",VLOOKUP($B13,'Lány 2 kcs. A ELO'!$A$7:$O$22,2)))</f>
        <v xml:space="preserve">GRÓSZ </v>
      </c>
      <c r="F13" s="656"/>
      <c r="G13" s="656" t="str">
        <f>IF($B13="","",VLOOKUP($B13,'Lány 2 kcs. A ELO'!$A$7:$O$22,3))</f>
        <v>Lili</v>
      </c>
      <c r="H13" s="656"/>
      <c r="I13" s="167" t="s">
        <v>64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 x14ac:dyDescent="0.25">
      <c r="A18" s="227"/>
      <c r="B18" s="649"/>
      <c r="C18" s="649"/>
      <c r="D18" s="650" t="str">
        <f>E7</f>
        <v xml:space="preserve">DEUTSCH-SZALAI </v>
      </c>
      <c r="E18" s="650"/>
      <c r="F18" s="650" t="str">
        <f>E9</f>
        <v>KOVÁCS</v>
      </c>
      <c r="G18" s="650"/>
      <c r="H18" s="650" t="str">
        <f>E11</f>
        <v xml:space="preserve">FÖLDI </v>
      </c>
      <c r="I18" s="650"/>
      <c r="J18" s="650" t="str">
        <f>E13</f>
        <v xml:space="preserve">GRÓSZ </v>
      </c>
      <c r="K18" s="650"/>
      <c r="L18" s="227"/>
      <c r="M18" s="227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 x14ac:dyDescent="0.25">
      <c r="A19" s="241" t="s">
        <v>105</v>
      </c>
      <c r="B19" s="651" t="str">
        <f>E7</f>
        <v xml:space="preserve">DEUTSCH-SZALAI </v>
      </c>
      <c r="C19" s="651"/>
      <c r="D19" s="652"/>
      <c r="E19" s="652"/>
      <c r="F19" s="653"/>
      <c r="G19" s="653"/>
      <c r="H19" s="653"/>
      <c r="I19" s="653"/>
      <c r="J19" s="650"/>
      <c r="K19" s="650"/>
      <c r="L19" s="227"/>
      <c r="M19" s="227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 x14ac:dyDescent="0.25">
      <c r="A20" s="241" t="s">
        <v>125</v>
      </c>
      <c r="B20" s="651" t="str">
        <f>E9</f>
        <v>KOVÁCS</v>
      </c>
      <c r="C20" s="651"/>
      <c r="D20" s="653"/>
      <c r="E20" s="653"/>
      <c r="F20" s="652"/>
      <c r="G20" s="652"/>
      <c r="H20" s="653"/>
      <c r="I20" s="653"/>
      <c r="J20" s="653"/>
      <c r="K20" s="653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 x14ac:dyDescent="0.25">
      <c r="A21" s="241" t="s">
        <v>128</v>
      </c>
      <c r="B21" s="651" t="str">
        <f>E11</f>
        <v xml:space="preserve">FÖLDI </v>
      </c>
      <c r="C21" s="651"/>
      <c r="D21" s="653"/>
      <c r="E21" s="653"/>
      <c r="F21" s="653"/>
      <c r="G21" s="653"/>
      <c r="H21" s="652"/>
      <c r="I21" s="652"/>
      <c r="J21" s="653"/>
      <c r="K21" s="653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 x14ac:dyDescent="0.25">
      <c r="A22" s="241" t="s">
        <v>152</v>
      </c>
      <c r="B22" s="651" t="str">
        <f>E13</f>
        <v xml:space="preserve">GRÓSZ </v>
      </c>
      <c r="C22" s="651"/>
      <c r="D22" s="653"/>
      <c r="E22" s="653"/>
      <c r="F22" s="653"/>
      <c r="G22" s="653"/>
      <c r="H22" s="650"/>
      <c r="I22" s="650"/>
      <c r="J22" s="652"/>
      <c r="K22" s="652"/>
      <c r="L22" s="227"/>
      <c r="M22" s="227"/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37" x14ac:dyDescent="0.2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37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42"/>
      <c r="M32" s="227"/>
      <c r="O32" s="196"/>
      <c r="P32" s="196"/>
      <c r="Q32" s="196"/>
      <c r="R32" s="196"/>
      <c r="S32" s="196"/>
    </row>
    <row r="33" spans="1:19" x14ac:dyDescent="0.25">
      <c r="A33" s="243" t="s">
        <v>114</v>
      </c>
      <c r="B33" s="244"/>
      <c r="C33" s="245"/>
      <c r="D33" s="246" t="s">
        <v>132</v>
      </c>
      <c r="E33" s="247" t="s">
        <v>133</v>
      </c>
      <c r="F33" s="248"/>
      <c r="G33" s="246" t="s">
        <v>132</v>
      </c>
      <c r="H33" s="247" t="s">
        <v>134</v>
      </c>
      <c r="I33" s="249"/>
      <c r="J33" s="247" t="s">
        <v>135</v>
      </c>
      <c r="K33" s="250" t="s">
        <v>136</v>
      </c>
      <c r="L33" s="31"/>
      <c r="M33" s="248"/>
      <c r="O33" s="196"/>
      <c r="P33" s="253"/>
      <c r="Q33" s="253"/>
      <c r="R33" s="210"/>
      <c r="S33" s="196"/>
    </row>
    <row r="34" spans="1:19" x14ac:dyDescent="0.25">
      <c r="A34" s="254" t="s">
        <v>137</v>
      </c>
      <c r="B34" s="255"/>
      <c r="C34" s="256"/>
      <c r="D34" s="257"/>
      <c r="E34" s="654"/>
      <c r="F34" s="654"/>
      <c r="G34" s="258" t="s">
        <v>138</v>
      </c>
      <c r="H34" s="255"/>
      <c r="I34" s="259"/>
      <c r="J34" s="260"/>
      <c r="K34" s="261" t="s">
        <v>139</v>
      </c>
      <c r="L34" s="262"/>
      <c r="M34" s="281"/>
      <c r="O34" s="196"/>
      <c r="P34" s="211"/>
      <c r="Q34" s="211"/>
      <c r="R34" s="264"/>
      <c r="S34" s="196"/>
    </row>
    <row r="35" spans="1:19" x14ac:dyDescent="0.25">
      <c r="A35" s="265" t="s">
        <v>140</v>
      </c>
      <c r="B35" s="266"/>
      <c r="C35" s="267"/>
      <c r="D35" s="268"/>
      <c r="E35" s="655"/>
      <c r="F35" s="655"/>
      <c r="G35" s="269" t="s">
        <v>141</v>
      </c>
      <c r="H35" s="270"/>
      <c r="I35" s="271"/>
      <c r="J35" s="272"/>
      <c r="K35" s="273"/>
      <c r="L35" s="242"/>
      <c r="M35" s="274"/>
      <c r="O35" s="196"/>
      <c r="P35" s="264"/>
      <c r="Q35" s="275"/>
      <c r="R35" s="264"/>
      <c r="S35" s="196"/>
    </row>
    <row r="36" spans="1:19" x14ac:dyDescent="0.25">
      <c r="A36" s="276"/>
      <c r="B36" s="277"/>
      <c r="C36" s="278"/>
      <c r="D36" s="268"/>
      <c r="E36" s="279"/>
      <c r="F36" s="280"/>
      <c r="G36" s="269" t="s">
        <v>142</v>
      </c>
      <c r="H36" s="270"/>
      <c r="I36" s="271"/>
      <c r="J36" s="272"/>
      <c r="K36" s="261" t="s">
        <v>143</v>
      </c>
      <c r="L36" s="262"/>
      <c r="M36" s="281"/>
      <c r="O36" s="196"/>
      <c r="P36" s="211"/>
      <c r="Q36" s="211"/>
      <c r="R36" s="264"/>
      <c r="S36" s="196"/>
    </row>
    <row r="37" spans="1:19" x14ac:dyDescent="0.25">
      <c r="A37" s="282"/>
      <c r="B37" s="283"/>
      <c r="C37" s="284"/>
      <c r="D37" s="268"/>
      <c r="E37" s="279"/>
      <c r="F37" s="280"/>
      <c r="G37" s="269" t="s">
        <v>144</v>
      </c>
      <c r="H37" s="270"/>
      <c r="I37" s="271"/>
      <c r="J37" s="272"/>
      <c r="K37" s="285"/>
      <c r="L37" s="280"/>
      <c r="M37" s="263"/>
      <c r="O37" s="196"/>
      <c r="P37" s="264"/>
      <c r="Q37" s="275"/>
      <c r="R37" s="264"/>
      <c r="S37" s="196"/>
    </row>
    <row r="38" spans="1:19" x14ac:dyDescent="0.25">
      <c r="A38" s="286"/>
      <c r="B38" s="287"/>
      <c r="C38" s="288"/>
      <c r="D38" s="268"/>
      <c r="E38" s="279"/>
      <c r="F38" s="280"/>
      <c r="G38" s="269" t="s">
        <v>145</v>
      </c>
      <c r="H38" s="270"/>
      <c r="I38" s="271"/>
      <c r="J38" s="272"/>
      <c r="K38" s="265"/>
      <c r="L38" s="242"/>
      <c r="M38" s="274"/>
      <c r="O38" s="196"/>
      <c r="P38" s="264"/>
      <c r="Q38" s="275"/>
      <c r="R38" s="264"/>
      <c r="S38" s="196"/>
    </row>
    <row r="39" spans="1:19" x14ac:dyDescent="0.25">
      <c r="A39" s="289"/>
      <c r="B39" s="290"/>
      <c r="C39" s="284"/>
      <c r="D39" s="268"/>
      <c r="E39" s="279"/>
      <c r="F39" s="280"/>
      <c r="G39" s="269" t="s">
        <v>146</v>
      </c>
      <c r="H39" s="270"/>
      <c r="I39" s="271"/>
      <c r="J39" s="272"/>
      <c r="K39" s="261" t="s">
        <v>33</v>
      </c>
      <c r="L39" s="262"/>
      <c r="M39" s="281"/>
      <c r="O39" s="196"/>
      <c r="P39" s="211"/>
      <c r="Q39" s="211"/>
      <c r="R39" s="264"/>
      <c r="S39" s="196"/>
    </row>
    <row r="40" spans="1:19" x14ac:dyDescent="0.25">
      <c r="A40" s="289"/>
      <c r="B40" s="290"/>
      <c r="C40" s="291"/>
      <c r="D40" s="268"/>
      <c r="E40" s="279"/>
      <c r="F40" s="280"/>
      <c r="G40" s="269" t="s">
        <v>147</v>
      </c>
      <c r="H40" s="270"/>
      <c r="I40" s="271"/>
      <c r="J40" s="272"/>
      <c r="K40" s="285"/>
      <c r="L40" s="280"/>
      <c r="M40" s="263"/>
      <c r="O40" s="196"/>
      <c r="P40" s="264"/>
      <c r="Q40" s="275"/>
      <c r="R40" s="264"/>
      <c r="S40" s="196"/>
    </row>
    <row r="41" spans="1:19" x14ac:dyDescent="0.25">
      <c r="A41" s="292"/>
      <c r="B41" s="293"/>
      <c r="C41" s="294"/>
      <c r="D41" s="295"/>
      <c r="E41" s="296"/>
      <c r="F41" s="242"/>
      <c r="G41" s="297" t="s">
        <v>148</v>
      </c>
      <c r="H41" s="266"/>
      <c r="I41" s="298"/>
      <c r="J41" s="299"/>
      <c r="K41" s="265">
        <f>M4</f>
        <v>0</v>
      </c>
      <c r="L41" s="242"/>
      <c r="M41" s="274"/>
      <c r="O41" s="196"/>
      <c r="P41" s="264"/>
      <c r="Q41" s="275"/>
      <c r="R41" s="300"/>
      <c r="S41" s="196"/>
    </row>
    <row r="42" spans="1:19" x14ac:dyDescent="0.25">
      <c r="O42" s="196"/>
      <c r="P42" s="196"/>
      <c r="Q42" s="196"/>
      <c r="R42" s="196"/>
      <c r="S42" s="196"/>
    </row>
    <row r="43" spans="1:19" x14ac:dyDescent="0.25">
      <c r="O43" s="196"/>
      <c r="P43" s="196"/>
      <c r="Q43" s="196"/>
      <c r="R43" s="196"/>
      <c r="S43" s="196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72" priority="1" stopIfTrue="1" operator="equal">
      <formula>"Bye"</formula>
    </cfRule>
  </conditionalFormatting>
  <conditionalFormatting sqref="R41">
    <cfRule type="expression" dxfId="171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381C-6344-4D05-B8A6-B3830ED78E2F}">
  <sheetPr codeName="Munka4">
    <tabColor indexed="11"/>
  </sheetPr>
  <dimension ref="A1:AK49"/>
  <sheetViews>
    <sheetView workbookViewId="0">
      <selection activeCell="K22" sqref="K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199" t="str">
        <f>Altalanos!$A$8</f>
        <v>Lány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212" t="s">
        <v>106</v>
      </c>
      <c r="P5" s="213" t="s">
        <v>107</v>
      </c>
      <c r="Q5" s="196"/>
      <c r="R5" s="212" t="s">
        <v>106</v>
      </c>
      <c r="S5" s="308" t="s">
        <v>161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221" t="s">
        <v>109</v>
      </c>
      <c r="P6" s="222" t="s">
        <v>110</v>
      </c>
      <c r="Q6" s="196"/>
      <c r="R6" s="221" t="s">
        <v>109</v>
      </c>
      <c r="S6" s="309" t="s">
        <v>162</v>
      </c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310" t="s">
        <v>105</v>
      </c>
      <c r="B7" s="311">
        <v>6</v>
      </c>
      <c r="C7" s="231">
        <f>IF($B7="","",VLOOKUP($B7,'Lány 2 kcs. A ELO'!$A$7:$O$22,5))</f>
        <v>0</v>
      </c>
      <c r="D7" s="231">
        <f>IF($B7="","",VLOOKUP($B7,'Lány 2 kcs. A ELO'!$A$7:$O$22,15))</f>
        <v>0</v>
      </c>
      <c r="E7" s="312" t="str">
        <f>UPPER(IF($B7="","",VLOOKUP($B7,'Lány 2 kcs. A ELO'!$A$7:$O$22,2)))</f>
        <v xml:space="preserve">JUHÁSZ </v>
      </c>
      <c r="F7" s="313"/>
      <c r="G7" s="312" t="str">
        <f>IF($B7="","",VLOOKUP($B7,'Lány 2 kcs. A ELO'!$A$7:$O$22,3))</f>
        <v>Betta</v>
      </c>
      <c r="H7" s="313"/>
      <c r="I7" s="312" t="str">
        <f>IF($B7="","",VLOOKUP($B7,'Lány 2 kcs. A ELO'!$A$7:$O$22,4))</f>
        <v>Budapest XVI. Kerületi Herman Ottó Általános Iskola</v>
      </c>
      <c r="J7" s="227"/>
      <c r="K7" s="234"/>
      <c r="L7" s="235" t="str">
        <f>IF(K7="","",CONCATENATE(VLOOKUP($Y$3,$AB$1:$AK$1,K7)," pont"))</f>
        <v/>
      </c>
      <c r="M7" s="236"/>
      <c r="N7" s="196"/>
      <c r="O7" s="225" t="s">
        <v>119</v>
      </c>
      <c r="P7" s="226" t="s">
        <v>120</v>
      </c>
      <c r="Q7" s="196"/>
      <c r="R7" s="225" t="s">
        <v>119</v>
      </c>
      <c r="S7" s="314" t="s">
        <v>157</v>
      </c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315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196"/>
      <c r="R8" s="196"/>
      <c r="S8" s="196"/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316">
        <v>3</v>
      </c>
      <c r="C9" s="231">
        <f>IF($B9="","",VLOOKUP($B9,'Lány 2 kcs. A ELO'!$A$7:$O$22,5))</f>
        <v>0</v>
      </c>
      <c r="D9" s="231">
        <f>IF($B9="","",VLOOKUP($B9,'Lány 2 kcs. A ELO'!$A$7:$O$22,15))</f>
        <v>0</v>
      </c>
      <c r="E9" s="232" t="str">
        <f>UPPER(IF($B9="","",VLOOKUP($B9,'Lány 2 kcs. A ELO'!$A$7:$O$22,2)))</f>
        <v>TAKÁCS</v>
      </c>
      <c r="F9" s="233"/>
      <c r="G9" s="232" t="str">
        <f>IF($B9="","",VLOOKUP($B9,'Lány 2 kcs. A ELO'!$A$7:$O$22,3))</f>
        <v>Zara</v>
      </c>
      <c r="H9" s="233"/>
      <c r="I9" s="232" t="str">
        <f>IF($B9="","",VLOOKUP($B9,'Lány 2 kcs. A ELO'!$A$7:$O$22,4))</f>
        <v>Cserepka János Magyar-Angol Két Tanítási Nyelvű Baptista Sportiskola, Általános Iskola és Gimnázium Pécs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196"/>
      <c r="R9" s="196"/>
      <c r="S9" s="196"/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315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316">
        <v>11</v>
      </c>
      <c r="C11" s="231">
        <f>IF($B11="","",VLOOKUP($B11,'Lány 2 kcs. A ELO'!$A$7:$O$22,5))</f>
        <v>0</v>
      </c>
      <c r="D11" s="231">
        <f>IF($B11="","",VLOOKUP($B11,'Lány 2 kcs. A ELO'!$A$7:$O$22,15))</f>
        <v>0</v>
      </c>
      <c r="E11" s="232" t="str">
        <f>UPPER(IF($B11="","",VLOOKUP($B11,'Lány 2 kcs. A ELO'!$A$7:$O$22,2)))</f>
        <v xml:space="preserve">NÁNÁSI </v>
      </c>
      <c r="F11" s="233"/>
      <c r="G11" s="232" t="str">
        <f>IF($B11="","",VLOOKUP($B11,'Lány 2 kcs. A ELO'!$A$7:$O$22,3))</f>
        <v>Mirtill</v>
      </c>
      <c r="H11" s="233"/>
      <c r="I11" s="232" t="str">
        <f>IF($B11="","",VLOOKUP($B11,'Lány 2 kcs. A ELO'!$A$7:$O$22,4))</f>
        <v>Debreceni Árpád Vezér Általános Iskola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310"/>
      <c r="C12" s="228"/>
      <c r="D12" s="227"/>
      <c r="E12" s="227"/>
      <c r="F12" s="227"/>
      <c r="G12" s="227"/>
      <c r="H12" s="227"/>
      <c r="I12" s="227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310" t="s">
        <v>152</v>
      </c>
      <c r="B13" s="311">
        <v>16</v>
      </c>
      <c r="C13" s="231">
        <f>IF($B13="","",VLOOKUP($B13,'Lány 2 kcs. A ELO'!$A$7:$O$22,5))</f>
        <v>0</v>
      </c>
      <c r="D13" s="231">
        <f>IF($B13="","",VLOOKUP($B13,'Lány 2 kcs. A ELO'!$A$7:$O$22,15))</f>
        <v>0</v>
      </c>
      <c r="E13" s="312" t="str">
        <f>UPPER(IF($B13="","",VLOOKUP($B13,'Lány 2 kcs. A ELO'!$A$7:$O$22,2)))</f>
        <v xml:space="preserve">VIDA-WEISZ </v>
      </c>
      <c r="F13" s="313"/>
      <c r="G13" s="312" t="str">
        <f>IF($B13="","",VLOOKUP($B13,'Lány 2 kcs. A ELO'!$A$7:$O$22,3))</f>
        <v>Boróka</v>
      </c>
      <c r="H13" s="313"/>
      <c r="I13" s="312" t="str">
        <f>IF($B13="","",VLOOKUP($B13,'Lány 2 kcs. A ELO'!$A$7:$O$22,4))</f>
        <v>Kőszegi Béri Balog Ádám Általános Iskola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315"/>
      <c r="C14" s="238"/>
      <c r="D14" s="238"/>
      <c r="E14" s="238"/>
      <c r="F14" s="238"/>
      <c r="G14" s="238"/>
      <c r="H14" s="238"/>
      <c r="I14" s="238"/>
      <c r="J14" s="227"/>
      <c r="K14" s="229"/>
      <c r="L14" s="229"/>
      <c r="M14" s="239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9" t="s">
        <v>160</v>
      </c>
      <c r="B15" s="316">
        <v>2</v>
      </c>
      <c r="C15" s="231">
        <f>IF($B15="","",VLOOKUP($B15,'Lány 2 kcs. A ELO'!$A$7:$O$22,5))</f>
        <v>0</v>
      </c>
      <c r="D15" s="231">
        <f>IF($B15="","",VLOOKUP($B15,'Lány 2 kcs. A ELO'!$A$7:$O$22,15))</f>
        <v>0</v>
      </c>
      <c r="E15" s="232" t="str">
        <f>UPPER(IF($B15="","",VLOOKUP($B15,'Lány 2 kcs. A ELO'!$A$7:$O$22,2)))</f>
        <v>SZILVÁSI</v>
      </c>
      <c r="F15" s="233"/>
      <c r="G15" s="232" t="str">
        <f>IF($B15="","",VLOOKUP($B15,'Lány 2 kcs. A ELO'!$A$7:$O$22,3))</f>
        <v>Emili</v>
      </c>
      <c r="H15" s="233"/>
      <c r="I15" s="232" t="str">
        <f>IF($B15="","",VLOOKUP($B15,'Lány 2 kcs. A ELO'!$A$7:$O$22,4))</f>
        <v>Kecskeméti Vásárhelyi Pál Általános Iskola és Alapfokú Művészeti Iskola</v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9"/>
      <c r="B16" s="315"/>
      <c r="C16" s="238"/>
      <c r="D16" s="238"/>
      <c r="E16" s="238"/>
      <c r="F16" s="238"/>
      <c r="G16" s="238"/>
      <c r="H16" s="238"/>
      <c r="I16" s="238"/>
      <c r="J16" s="227"/>
      <c r="K16" s="229"/>
      <c r="L16" s="229"/>
      <c r="M16" s="239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9" t="s">
        <v>163</v>
      </c>
      <c r="B17" s="316">
        <v>8</v>
      </c>
      <c r="C17" s="231">
        <f>IF($B17="","",VLOOKUP($B17,'Lány 2 kcs. A ELO'!$A$7:$O$22,5))</f>
        <v>0</v>
      </c>
      <c r="D17" s="231">
        <f>IF($B17="","",VLOOKUP($B17,'Lány 2 kcs. A ELO'!$A$7:$O$22,15))</f>
        <v>0</v>
      </c>
      <c r="E17" s="232" t="str">
        <f>UPPER(IF($B17="","",VLOOKUP($B17,'Lány 2 kcs. A ELO'!$A$7:$O$22,2)))</f>
        <v>HAJNÁCZKI</v>
      </c>
      <c r="F17" s="233"/>
      <c r="G17" s="232" t="str">
        <f>IF($B17="","",VLOOKUP($B17,'Lány 2 kcs. A ELO'!$A$7:$O$22,3))</f>
        <v>Izabella</v>
      </c>
      <c r="H17" s="233"/>
      <c r="I17" s="232" t="str">
        <f>IF($B17="","",VLOOKUP($B17,'Lány 2 kcs. A ELO'!$A$7:$O$22,4))</f>
        <v>Comenius Ált. Isk. Szfvár</v>
      </c>
      <c r="J17" s="227"/>
      <c r="K17" s="234"/>
      <c r="L17" s="235" t="str">
        <f>IF(K17="","",CONCATENATE(VLOOKUP($Y$3,$AB$1:$AK$1,K17)," pont"))</f>
        <v/>
      </c>
      <c r="M17" s="236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x14ac:dyDescent="0.25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x14ac:dyDescent="0.25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x14ac:dyDescent="0.25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x14ac:dyDescent="0.25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 x14ac:dyDescent="0.25">
      <c r="A22" s="227"/>
      <c r="B22" s="649"/>
      <c r="C22" s="649"/>
      <c r="D22" s="650" t="str">
        <f>E7</f>
        <v xml:space="preserve">JUHÁSZ </v>
      </c>
      <c r="E22" s="650"/>
      <c r="F22" s="650" t="str">
        <f>E9</f>
        <v>TAKÁCS</v>
      </c>
      <c r="G22" s="650"/>
      <c r="H22" s="650" t="str">
        <f>E11</f>
        <v xml:space="preserve">NÁNÁSI </v>
      </c>
      <c r="I22" s="650"/>
      <c r="J22" s="227"/>
      <c r="K22" s="227"/>
      <c r="L22" s="227"/>
      <c r="M22" s="317" t="s">
        <v>116</v>
      </c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 x14ac:dyDescent="0.25">
      <c r="A23" s="241" t="s">
        <v>105</v>
      </c>
      <c r="B23" s="651" t="str">
        <f>E7</f>
        <v xml:space="preserve">JUHÁSZ </v>
      </c>
      <c r="C23" s="651"/>
      <c r="D23" s="652"/>
      <c r="E23" s="652"/>
      <c r="F23" s="653"/>
      <c r="G23" s="653"/>
      <c r="H23" s="653"/>
      <c r="I23" s="653"/>
      <c r="J23" s="227"/>
      <c r="K23" s="227"/>
      <c r="L23" s="227"/>
      <c r="M23" s="318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ht="18.75" customHeight="1" x14ac:dyDescent="0.25">
      <c r="A24" s="241" t="s">
        <v>125</v>
      </c>
      <c r="B24" s="651" t="str">
        <f>E9</f>
        <v>TAKÁCS</v>
      </c>
      <c r="C24" s="651"/>
      <c r="D24" s="653"/>
      <c r="E24" s="653"/>
      <c r="F24" s="652"/>
      <c r="G24" s="652"/>
      <c r="H24" s="653"/>
      <c r="I24" s="653"/>
      <c r="J24" s="227"/>
      <c r="K24" s="227"/>
      <c r="L24" s="227"/>
      <c r="M24" s="318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ht="18.75" customHeight="1" x14ac:dyDescent="0.25">
      <c r="A25" s="241" t="s">
        <v>128</v>
      </c>
      <c r="B25" s="651" t="str">
        <f>E11</f>
        <v xml:space="preserve">NÁNÁSI </v>
      </c>
      <c r="C25" s="651"/>
      <c r="D25" s="653"/>
      <c r="E25" s="653"/>
      <c r="F25" s="653"/>
      <c r="G25" s="653"/>
      <c r="H25" s="652"/>
      <c r="I25" s="652"/>
      <c r="J25" s="227"/>
      <c r="K25" s="227"/>
      <c r="L25" s="227"/>
      <c r="M25" s="318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319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ht="18.75" customHeight="1" x14ac:dyDescent="0.25">
      <c r="A27" s="227"/>
      <c r="B27" s="649"/>
      <c r="C27" s="649"/>
      <c r="D27" s="650" t="str">
        <f>E13</f>
        <v xml:space="preserve">VIDA-WEISZ </v>
      </c>
      <c r="E27" s="650"/>
      <c r="F27" s="650" t="str">
        <f>E15</f>
        <v>SZILVÁSI</v>
      </c>
      <c r="G27" s="650"/>
      <c r="H27" s="650" t="str">
        <f>E17</f>
        <v>HAJNÁCZKI</v>
      </c>
      <c r="I27" s="650"/>
      <c r="J27" s="227"/>
      <c r="K27" s="227"/>
      <c r="L27" s="227"/>
      <c r="M27" s="319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ht="18.75" customHeight="1" x14ac:dyDescent="0.25">
      <c r="A28" s="241" t="s">
        <v>152</v>
      </c>
      <c r="B28" s="651" t="str">
        <f>E13</f>
        <v xml:space="preserve">VIDA-WEISZ </v>
      </c>
      <c r="C28" s="651"/>
      <c r="D28" s="652"/>
      <c r="E28" s="652"/>
      <c r="F28" s="653"/>
      <c r="G28" s="653"/>
      <c r="H28" s="653"/>
      <c r="I28" s="653"/>
      <c r="J28" s="227"/>
      <c r="K28" s="227"/>
      <c r="L28" s="227"/>
      <c r="M28" s="318"/>
    </row>
    <row r="29" spans="1:37" ht="18.75" customHeight="1" x14ac:dyDescent="0.25">
      <c r="A29" s="241" t="s">
        <v>160</v>
      </c>
      <c r="B29" s="651" t="str">
        <f>E15</f>
        <v>SZILVÁSI</v>
      </c>
      <c r="C29" s="651"/>
      <c r="D29" s="653"/>
      <c r="E29" s="653"/>
      <c r="F29" s="652"/>
      <c r="G29" s="652"/>
      <c r="H29" s="653"/>
      <c r="I29" s="653"/>
      <c r="J29" s="227"/>
      <c r="K29" s="227"/>
      <c r="L29" s="227"/>
      <c r="M29" s="318"/>
    </row>
    <row r="30" spans="1:37" ht="18.75" customHeight="1" x14ac:dyDescent="0.25">
      <c r="A30" s="241" t="s">
        <v>163</v>
      </c>
      <c r="B30" s="651" t="str">
        <f>E17</f>
        <v>HAJNÁCZKI</v>
      </c>
      <c r="C30" s="651"/>
      <c r="D30" s="653"/>
      <c r="E30" s="653"/>
      <c r="F30" s="653"/>
      <c r="G30" s="653"/>
      <c r="H30" s="652"/>
      <c r="I30" s="652"/>
      <c r="J30" s="227"/>
      <c r="K30" s="227"/>
      <c r="L30" s="227"/>
      <c r="M30" s="318"/>
    </row>
    <row r="31" spans="1:37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37" x14ac:dyDescent="0.25">
      <c r="A32" s="227" t="s">
        <v>164</v>
      </c>
      <c r="B32" s="227"/>
      <c r="C32" s="657" t="str">
        <f>IF(M23=1,B23,IF(M24=1,B24,IF(M25=1,B25,"")))</f>
        <v/>
      </c>
      <c r="D32" s="657"/>
      <c r="E32" s="229" t="s">
        <v>165</v>
      </c>
      <c r="F32" s="657" t="str">
        <f>IF(M28=1,B28,IF(M29=1,B29,IF(M30=1,B30,"")))</f>
        <v/>
      </c>
      <c r="G32" s="657"/>
      <c r="H32" s="227"/>
      <c r="I32" s="242"/>
      <c r="J32" s="227"/>
      <c r="K32" s="227"/>
      <c r="L32" s="227"/>
      <c r="M32" s="227"/>
    </row>
    <row r="33" spans="1:19" x14ac:dyDescent="0.25">
      <c r="A33" s="227"/>
      <c r="B33" s="227"/>
      <c r="C33" s="227"/>
      <c r="D33" s="227"/>
      <c r="E33" s="227"/>
      <c r="F33" s="229"/>
      <c r="G33" s="229"/>
      <c r="H33" s="227"/>
      <c r="I33" s="227"/>
      <c r="J33" s="227"/>
      <c r="K33" s="227"/>
      <c r="L33" s="227"/>
      <c r="M33" s="227"/>
    </row>
    <row r="34" spans="1:19" x14ac:dyDescent="0.25">
      <c r="A34" s="227" t="s">
        <v>166</v>
      </c>
      <c r="B34" s="227"/>
      <c r="C34" s="657" t="str">
        <f>IF(M23=2,B23,IF(M24=2,B24,IF(M25=2,B25,"")))</f>
        <v/>
      </c>
      <c r="D34" s="657"/>
      <c r="E34" s="229" t="s">
        <v>165</v>
      </c>
      <c r="F34" s="657" t="str">
        <f>IF(M28=2,B28,IF(M29=2,B29,IF(M30=2,B30,"")))</f>
        <v/>
      </c>
      <c r="G34" s="657"/>
      <c r="H34" s="227"/>
      <c r="I34" s="242"/>
      <c r="J34" s="227"/>
      <c r="K34" s="227"/>
      <c r="L34" s="227"/>
      <c r="M34" s="227"/>
    </row>
    <row r="35" spans="1:19" x14ac:dyDescent="0.25">
      <c r="A35" s="227"/>
      <c r="B35" s="227"/>
      <c r="C35" s="320"/>
      <c r="D35" s="320"/>
      <c r="E35" s="229"/>
      <c r="F35" s="320"/>
      <c r="G35" s="320"/>
      <c r="H35" s="227"/>
      <c r="I35" s="227"/>
      <c r="J35" s="227"/>
      <c r="K35" s="227"/>
      <c r="L35" s="227"/>
      <c r="M35" s="227"/>
    </row>
    <row r="36" spans="1:19" x14ac:dyDescent="0.25">
      <c r="A36" s="227" t="s">
        <v>167</v>
      </c>
      <c r="B36" s="227"/>
      <c r="C36" s="657" t="str">
        <f>IF(M23=3,B23,IF(M24=3,B24,IF(M25=3,B25,"")))</f>
        <v/>
      </c>
      <c r="D36" s="657"/>
      <c r="E36" s="229" t="s">
        <v>165</v>
      </c>
      <c r="F36" s="657" t="str">
        <f>IF(M28=3,B28,IF(M29=3,B29,IF(M30=3,B30,"")))</f>
        <v/>
      </c>
      <c r="G36" s="657"/>
      <c r="H36" s="227"/>
      <c r="I36" s="242"/>
      <c r="J36" s="227"/>
      <c r="K36" s="227"/>
      <c r="L36" s="227"/>
      <c r="M36" s="227"/>
    </row>
    <row r="37" spans="1:19" x14ac:dyDescent="0.25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9" x14ac:dyDescent="0.25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42"/>
      <c r="M38" s="227"/>
      <c r="O38" s="196"/>
      <c r="P38" s="196"/>
      <c r="Q38" s="196"/>
      <c r="R38" s="196"/>
      <c r="S38" s="196"/>
    </row>
    <row r="39" spans="1:19" x14ac:dyDescent="0.25">
      <c r="A39" s="243" t="s">
        <v>114</v>
      </c>
      <c r="B39" s="244"/>
      <c r="C39" s="245"/>
      <c r="D39" s="246" t="s">
        <v>132</v>
      </c>
      <c r="E39" s="247" t="s">
        <v>133</v>
      </c>
      <c r="F39" s="248"/>
      <c r="G39" s="246" t="s">
        <v>132</v>
      </c>
      <c r="H39" s="247" t="s">
        <v>134</v>
      </c>
      <c r="I39" s="249"/>
      <c r="J39" s="247" t="s">
        <v>135</v>
      </c>
      <c r="K39" s="250" t="s">
        <v>136</v>
      </c>
      <c r="L39" s="31"/>
      <c r="M39" s="248"/>
      <c r="O39" s="196"/>
      <c r="P39" s="253"/>
      <c r="Q39" s="253"/>
      <c r="R39" s="210"/>
      <c r="S39" s="196"/>
    </row>
    <row r="40" spans="1:19" x14ac:dyDescent="0.25">
      <c r="A40" s="254" t="s">
        <v>137</v>
      </c>
      <c r="B40" s="255"/>
      <c r="C40" s="256"/>
      <c r="D40" s="257">
        <v>1</v>
      </c>
      <c r="E40" s="654" t="str">
        <f>IF(D40&gt;$R$47,0,UPPER(VLOOKUP(D40,'Lány 2 kcs. A ELO'!$A$7:$Q$134,2)))</f>
        <v>KOVÁCS</v>
      </c>
      <c r="F40" s="654"/>
      <c r="G40" s="258" t="s">
        <v>138</v>
      </c>
      <c r="H40" s="255"/>
      <c r="I40" s="259"/>
      <c r="J40" s="260"/>
      <c r="K40" s="261" t="s">
        <v>139</v>
      </c>
      <c r="L40" s="262"/>
      <c r="M40" s="281"/>
      <c r="O40" s="196"/>
      <c r="P40" s="211"/>
      <c r="Q40" s="211"/>
      <c r="R40" s="264"/>
      <c r="S40" s="196"/>
    </row>
    <row r="41" spans="1:19" x14ac:dyDescent="0.25">
      <c r="A41" s="265" t="s">
        <v>140</v>
      </c>
      <c r="B41" s="266"/>
      <c r="C41" s="267"/>
      <c r="D41" s="268">
        <v>2</v>
      </c>
      <c r="E41" s="655" t="str">
        <f>IF(D41&gt;$R$47,0,UPPER(VLOOKUP(D41,'Lány 2 kcs. A ELO'!$A$7:$Q$134,2)))</f>
        <v>SZILVÁSI</v>
      </c>
      <c r="F41" s="655"/>
      <c r="G41" s="269" t="s">
        <v>141</v>
      </c>
      <c r="H41" s="270"/>
      <c r="I41" s="271"/>
      <c r="J41" s="272"/>
      <c r="K41" s="273"/>
      <c r="L41" s="242"/>
      <c r="M41" s="274"/>
      <c r="O41" s="196"/>
      <c r="P41" s="264"/>
      <c r="Q41" s="275"/>
      <c r="R41" s="264"/>
      <c r="S41" s="196"/>
    </row>
    <row r="42" spans="1:19" x14ac:dyDescent="0.25">
      <c r="A42" s="276"/>
      <c r="B42" s="277"/>
      <c r="C42" s="278"/>
      <c r="D42" s="268"/>
      <c r="E42" s="279"/>
      <c r="F42" s="280"/>
      <c r="G42" s="269" t="s">
        <v>142</v>
      </c>
      <c r="H42" s="270"/>
      <c r="I42" s="271"/>
      <c r="J42" s="272"/>
      <c r="K42" s="261" t="s">
        <v>143</v>
      </c>
      <c r="L42" s="262"/>
      <c r="M42" s="281"/>
      <c r="O42" s="196"/>
      <c r="P42" s="211"/>
      <c r="Q42" s="211"/>
      <c r="R42" s="264"/>
      <c r="S42" s="196"/>
    </row>
    <row r="43" spans="1:19" x14ac:dyDescent="0.25">
      <c r="A43" s="282"/>
      <c r="B43" s="283"/>
      <c r="C43" s="284"/>
      <c r="D43" s="268"/>
      <c r="E43" s="279"/>
      <c r="F43" s="280"/>
      <c r="G43" s="269" t="s">
        <v>144</v>
      </c>
      <c r="H43" s="270"/>
      <c r="I43" s="271"/>
      <c r="J43" s="272"/>
      <c r="K43" s="285"/>
      <c r="L43" s="280"/>
      <c r="M43" s="263"/>
      <c r="O43" s="196"/>
      <c r="P43" s="264"/>
      <c r="Q43" s="275"/>
      <c r="R43" s="264"/>
      <c r="S43" s="196"/>
    </row>
    <row r="44" spans="1:19" x14ac:dyDescent="0.25">
      <c r="A44" s="286"/>
      <c r="B44" s="287"/>
      <c r="C44" s="288"/>
      <c r="D44" s="268"/>
      <c r="E44" s="279"/>
      <c r="F44" s="280"/>
      <c r="G44" s="269" t="s">
        <v>145</v>
      </c>
      <c r="H44" s="270"/>
      <c r="I44" s="271"/>
      <c r="J44" s="272"/>
      <c r="K44" s="265"/>
      <c r="L44" s="242"/>
      <c r="M44" s="274"/>
      <c r="O44" s="196"/>
      <c r="P44" s="264"/>
      <c r="Q44" s="275"/>
      <c r="R44" s="264"/>
      <c r="S44" s="196"/>
    </row>
    <row r="45" spans="1:19" x14ac:dyDescent="0.25">
      <c r="A45" s="289"/>
      <c r="B45" s="290"/>
      <c r="C45" s="284"/>
      <c r="D45" s="268"/>
      <c r="E45" s="279"/>
      <c r="F45" s="280"/>
      <c r="G45" s="269" t="s">
        <v>146</v>
      </c>
      <c r="H45" s="270"/>
      <c r="I45" s="271"/>
      <c r="J45" s="272"/>
      <c r="K45" s="261" t="s">
        <v>33</v>
      </c>
      <c r="L45" s="262"/>
      <c r="M45" s="281"/>
      <c r="O45" s="196"/>
      <c r="P45" s="211"/>
      <c r="Q45" s="211"/>
      <c r="R45" s="264"/>
      <c r="S45" s="196"/>
    </row>
    <row r="46" spans="1:19" x14ac:dyDescent="0.25">
      <c r="A46" s="289"/>
      <c r="B46" s="290"/>
      <c r="C46" s="291"/>
      <c r="D46" s="268"/>
      <c r="E46" s="279"/>
      <c r="F46" s="280"/>
      <c r="G46" s="269" t="s">
        <v>147</v>
      </c>
      <c r="H46" s="270"/>
      <c r="I46" s="271"/>
      <c r="J46" s="272"/>
      <c r="K46" s="285"/>
      <c r="L46" s="280"/>
      <c r="M46" s="263"/>
      <c r="O46" s="196"/>
      <c r="P46" s="264"/>
      <c r="Q46" s="275"/>
      <c r="R46" s="264"/>
      <c r="S46" s="196"/>
    </row>
    <row r="47" spans="1:19" x14ac:dyDescent="0.25">
      <c r="A47" s="292"/>
      <c r="B47" s="293"/>
      <c r="C47" s="294"/>
      <c r="D47" s="295"/>
      <c r="E47" s="296"/>
      <c r="F47" s="242"/>
      <c r="G47" s="297" t="s">
        <v>148</v>
      </c>
      <c r="H47" s="266"/>
      <c r="I47" s="298"/>
      <c r="J47" s="299"/>
      <c r="K47" s="265">
        <f>L4</f>
        <v>0</v>
      </c>
      <c r="L47" s="242"/>
      <c r="M47" s="274"/>
      <c r="O47" s="196"/>
      <c r="P47" s="264"/>
      <c r="Q47" s="275"/>
      <c r="R47" s="300">
        <f>MIN(4,'Lány 2 kcs. A ELO'!Q5)</f>
        <v>4</v>
      </c>
      <c r="S47" s="196"/>
    </row>
    <row r="48" spans="1:19" x14ac:dyDescent="0.25">
      <c r="O48" s="196"/>
      <c r="P48" s="196"/>
      <c r="Q48" s="196"/>
      <c r="R48" s="196"/>
      <c r="S48" s="196"/>
    </row>
    <row r="49" spans="15:19" x14ac:dyDescent="0.25">
      <c r="O49" s="196"/>
      <c r="P49" s="196"/>
      <c r="Q49" s="196"/>
      <c r="R49" s="196"/>
      <c r="S49" s="196"/>
    </row>
  </sheetData>
  <sheetProtection selectLockedCells="1" selectUnlockedCells="1"/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170" priority="1" stopIfTrue="1">
      <formula>$O$1="CU"</formula>
    </cfRule>
  </conditionalFormatting>
  <conditionalFormatting sqref="E7 E9 E11 E13 E15 E17">
    <cfRule type="cellIs" dxfId="169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0C37-8187-4DC7-9518-73D12A1840C6}">
  <sheetPr codeName="Munka5">
    <tabColor indexed="11"/>
  </sheetPr>
  <dimension ref="A1:AK51"/>
  <sheetViews>
    <sheetView workbookViewId="0">
      <selection activeCell="U22" sqref="U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47" t="str">
        <f>Altalanos!$A$6</f>
        <v>Diákolimpia 2026</v>
      </c>
      <c r="B1" s="647"/>
      <c r="C1" s="647"/>
      <c r="D1" s="647"/>
      <c r="E1" s="647"/>
      <c r="F1" s="647"/>
      <c r="G1" s="188"/>
      <c r="H1" s="189" t="s">
        <v>29</v>
      </c>
      <c r="I1" s="190"/>
      <c r="J1" s="191"/>
      <c r="L1" s="192"/>
      <c r="M1" s="193"/>
      <c r="N1" s="194"/>
      <c r="O1" s="194"/>
      <c r="P1" s="194"/>
      <c r="Q1" s="195"/>
      <c r="R1" s="194"/>
      <c r="S1" s="196"/>
      <c r="AB1" s="197" t="e">
        <f>IF(Y5=1,CONCATENATE(VLOOKUP(Y3,AA16:AH27,2)),CONCATENATE(VLOOKUP(Y3,AA2:AK13,2)))</f>
        <v>#N/A</v>
      </c>
      <c r="AC1" s="197" t="e">
        <f>IF(Y5=1,CONCATENATE(VLOOKUP(Y3,AA16:AK27,3)),CONCATENATE(VLOOKUP(Y3,AA2:AK13,3)))</f>
        <v>#N/A</v>
      </c>
      <c r="AD1" s="197" t="e">
        <f>IF(Y5=1,CONCATENATE(VLOOKUP(Y3,AA16:AK27,4)),CONCATENATE(VLOOKUP(Y3,AA2:AK13,4)))</f>
        <v>#N/A</v>
      </c>
      <c r="AE1" s="197" t="e">
        <f>IF(Y5=1,CONCATENATE(VLOOKUP(Y3,AA16:AK27,5)),CONCATENATE(VLOOKUP(Y3,AA2:AK13,5)))</f>
        <v>#N/A</v>
      </c>
      <c r="AF1" s="197" t="e">
        <f>IF(Y5=1,CONCATENATE(VLOOKUP(Y3,AA16:AK27,6)),CONCATENATE(VLOOKUP(Y3,AA2:AK13,6)))</f>
        <v>#N/A</v>
      </c>
      <c r="AG1" s="197" t="e">
        <f>IF(Y5=1,CONCATENATE(VLOOKUP(Y3,AA16:AK27,7)),CONCATENATE(VLOOKUP(Y3,AA2:AK13,7)))</f>
        <v>#N/A</v>
      </c>
      <c r="AH1" s="197" t="e">
        <f>IF(Y5=1,CONCATENATE(VLOOKUP(Y3,AA16:AK27,8)),CONCATENATE(VLOOKUP(Y3,AA2:AK13,8)))</f>
        <v>#N/A</v>
      </c>
      <c r="AI1" s="197" t="e">
        <f>IF(Y5=1,CONCATENATE(VLOOKUP(Y3,AA16:AK27,9)),CONCATENATE(VLOOKUP(Y3,AA2:AK13,9)))</f>
        <v>#N/A</v>
      </c>
      <c r="AJ1" s="197" t="e">
        <f>IF(Y5=1,CONCATENATE(VLOOKUP(Y3,AA16:AK27,10)),CONCATENATE(VLOOKUP(Y3,AA2:AK13,10)))</f>
        <v>#N/A</v>
      </c>
      <c r="AK1" s="197" t="e">
        <f>IF(Y5=1,CONCATENATE(VLOOKUP(Y3,AA16:AK27,11)),CONCATENATE(VLOOKUP(Y3,AA2:AK13,11)))</f>
        <v>#N/A</v>
      </c>
    </row>
    <row r="2" spans="1:37" x14ac:dyDescent="0.25">
      <c r="A2" s="198" t="s">
        <v>30</v>
      </c>
      <c r="B2" s="199"/>
      <c r="C2" s="199"/>
      <c r="D2" s="199"/>
      <c r="E2" s="199" t="str">
        <f>Altalanos!$A$8</f>
        <v>Lány 2 kcs. A</v>
      </c>
      <c r="F2" s="199"/>
      <c r="G2" s="200"/>
      <c r="H2" s="201"/>
      <c r="I2" s="201"/>
      <c r="J2" s="202"/>
      <c r="K2" s="192"/>
      <c r="L2" s="192"/>
      <c r="M2" s="203"/>
      <c r="N2" s="204"/>
      <c r="O2" s="205"/>
      <c r="P2" s="204"/>
      <c r="Q2" s="205"/>
      <c r="R2" s="204"/>
      <c r="S2" s="196"/>
      <c r="Y2" s="206"/>
      <c r="Z2" s="207"/>
      <c r="AA2" s="207" t="s">
        <v>105</v>
      </c>
      <c r="AB2" s="208">
        <v>150</v>
      </c>
      <c r="AC2" s="208">
        <v>120</v>
      </c>
      <c r="AD2" s="208">
        <v>100</v>
      </c>
      <c r="AE2" s="208">
        <v>80</v>
      </c>
      <c r="AF2" s="208">
        <v>70</v>
      </c>
      <c r="AG2" s="208">
        <v>60</v>
      </c>
      <c r="AH2" s="208">
        <v>55</v>
      </c>
      <c r="AI2" s="208">
        <v>50</v>
      </c>
      <c r="AJ2" s="208">
        <v>45</v>
      </c>
      <c r="AK2" s="208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9"/>
      <c r="K3" s="52"/>
      <c r="L3" s="53" t="s">
        <v>35</v>
      </c>
      <c r="M3" s="52"/>
      <c r="N3" s="210"/>
      <c r="O3" s="211"/>
      <c r="P3" s="210"/>
      <c r="Q3" s="212" t="s">
        <v>106</v>
      </c>
      <c r="R3" s="213" t="s">
        <v>107</v>
      </c>
      <c r="S3" s="213" t="s">
        <v>149</v>
      </c>
      <c r="Y3" s="207">
        <f>IF(H4="OB","A",IF(H4="IX","W",H4))</f>
        <v>0</v>
      </c>
      <c r="Z3" s="207"/>
      <c r="AA3" s="207" t="s">
        <v>108</v>
      </c>
      <c r="AB3" s="208">
        <v>120</v>
      </c>
      <c r="AC3" s="208">
        <v>90</v>
      </c>
      <c r="AD3" s="208">
        <v>65</v>
      </c>
      <c r="AE3" s="208">
        <v>55</v>
      </c>
      <c r="AF3" s="208">
        <v>50</v>
      </c>
      <c r="AG3" s="208">
        <v>45</v>
      </c>
      <c r="AH3" s="208">
        <v>40</v>
      </c>
      <c r="AI3" s="208">
        <v>35</v>
      </c>
      <c r="AJ3" s="208">
        <v>25</v>
      </c>
      <c r="AK3" s="208">
        <v>20</v>
      </c>
    </row>
    <row r="4" spans="1:37" x14ac:dyDescent="0.25">
      <c r="A4" s="648">
        <f>Altalanos!$A$10</f>
        <v>0</v>
      </c>
      <c r="B4" s="648"/>
      <c r="C4" s="648"/>
      <c r="D4" s="214"/>
      <c r="E4" s="215">
        <f>Altalanos!$C$10</f>
        <v>0</v>
      </c>
      <c r="F4" s="215"/>
      <c r="G4" s="215"/>
      <c r="H4" s="216"/>
      <c r="I4" s="215"/>
      <c r="J4" s="217"/>
      <c r="K4" s="216"/>
      <c r="L4" s="218">
        <f>Altalanos!$E$10</f>
        <v>0</v>
      </c>
      <c r="M4" s="216"/>
      <c r="N4" s="219"/>
      <c r="O4" s="220"/>
      <c r="P4" s="219"/>
      <c r="Q4" s="221" t="s">
        <v>109</v>
      </c>
      <c r="R4" s="222" t="s">
        <v>110</v>
      </c>
      <c r="S4" s="222" t="s">
        <v>150</v>
      </c>
      <c r="Y4" s="207"/>
      <c r="Z4" s="207"/>
      <c r="AA4" s="207" t="s">
        <v>111</v>
      </c>
      <c r="AB4" s="208">
        <v>90</v>
      </c>
      <c r="AC4" s="208">
        <v>60</v>
      </c>
      <c r="AD4" s="208">
        <v>45</v>
      </c>
      <c r="AE4" s="208">
        <v>34</v>
      </c>
      <c r="AF4" s="208">
        <v>27</v>
      </c>
      <c r="AG4" s="208">
        <v>22</v>
      </c>
      <c r="AH4" s="208">
        <v>18</v>
      </c>
      <c r="AI4" s="208">
        <v>15</v>
      </c>
      <c r="AJ4" s="208">
        <v>12</v>
      </c>
      <c r="AK4" s="208">
        <v>9</v>
      </c>
    </row>
    <row r="5" spans="1:37" x14ac:dyDescent="0.25">
      <c r="A5" s="31"/>
      <c r="B5" s="31" t="s">
        <v>112</v>
      </c>
      <c r="C5" s="223" t="s">
        <v>113</v>
      </c>
      <c r="D5" s="31" t="s">
        <v>114</v>
      </c>
      <c r="E5" s="31" t="s">
        <v>115</v>
      </c>
      <c r="F5" s="31"/>
      <c r="G5" s="31" t="s">
        <v>26</v>
      </c>
      <c r="H5" s="31"/>
      <c r="I5" s="31" t="s">
        <v>37</v>
      </c>
      <c r="J5" s="31"/>
      <c r="K5" s="224" t="s">
        <v>116</v>
      </c>
      <c r="L5" s="224" t="s">
        <v>117</v>
      </c>
      <c r="M5" s="224" t="s">
        <v>118</v>
      </c>
      <c r="N5" s="196"/>
      <c r="O5" s="196"/>
      <c r="P5" s="196"/>
      <c r="Q5" s="225" t="s">
        <v>119</v>
      </c>
      <c r="R5" s="226" t="s">
        <v>120</v>
      </c>
      <c r="S5" s="226" t="s">
        <v>151</v>
      </c>
      <c r="Y5" s="207">
        <f>IF(OR(Altalanos!$A$8="F1",Altalanos!$A$8="F2",Altalanos!$A$8="N1",Altalanos!$A$8="N2"),1,2)</f>
        <v>2</v>
      </c>
      <c r="Z5" s="207"/>
      <c r="AA5" s="207" t="s">
        <v>121</v>
      </c>
      <c r="AB5" s="208">
        <v>60</v>
      </c>
      <c r="AC5" s="208">
        <v>40</v>
      </c>
      <c r="AD5" s="208">
        <v>30</v>
      </c>
      <c r="AE5" s="208">
        <v>20</v>
      </c>
      <c r="AF5" s="208">
        <v>18</v>
      </c>
      <c r="AG5" s="208">
        <v>15</v>
      </c>
      <c r="AH5" s="208">
        <v>12</v>
      </c>
      <c r="AI5" s="208">
        <v>10</v>
      </c>
      <c r="AJ5" s="208">
        <v>8</v>
      </c>
      <c r="AK5" s="208">
        <v>6</v>
      </c>
    </row>
    <row r="6" spans="1:37" x14ac:dyDescent="0.25">
      <c r="A6" s="227"/>
      <c r="B6" s="227"/>
      <c r="C6" s="228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196"/>
      <c r="O6" s="196"/>
      <c r="P6" s="196"/>
      <c r="Q6" s="196"/>
      <c r="R6" s="196"/>
      <c r="S6" s="196"/>
      <c r="Y6" s="207"/>
      <c r="Z6" s="207"/>
      <c r="AA6" s="207" t="s">
        <v>122</v>
      </c>
      <c r="AB6" s="208">
        <v>40</v>
      </c>
      <c r="AC6" s="208">
        <v>25</v>
      </c>
      <c r="AD6" s="208">
        <v>18</v>
      </c>
      <c r="AE6" s="208">
        <v>13</v>
      </c>
      <c r="AF6" s="208">
        <v>10</v>
      </c>
      <c r="AG6" s="208">
        <v>8</v>
      </c>
      <c r="AH6" s="208">
        <v>6</v>
      </c>
      <c r="AI6" s="208">
        <v>5</v>
      </c>
      <c r="AJ6" s="208">
        <v>4</v>
      </c>
      <c r="AK6" s="208">
        <v>3</v>
      </c>
    </row>
    <row r="7" spans="1:37" x14ac:dyDescent="0.25">
      <c r="A7" s="310" t="s">
        <v>105</v>
      </c>
      <c r="B7" s="311">
        <v>14</v>
      </c>
      <c r="C7" s="231">
        <f>IF($B7="","",VLOOKUP($B7,'Lány 2 kcs. A ELO'!$A$7:$O$22,5))</f>
        <v>0</v>
      </c>
      <c r="D7" s="231">
        <f>IF($B7="","",VLOOKUP($B7,'Lány 2 kcs. A ELO'!$A$7:$O$22,15))</f>
        <v>0</v>
      </c>
      <c r="E7" s="312" t="str">
        <f>UPPER(IF($B7="","",VLOOKUP($B7,'Lány 2 kcs. A ELO'!$A$7:$O$22,2)))</f>
        <v xml:space="preserve">KOVÁCS 		</v>
      </c>
      <c r="F7" s="313"/>
      <c r="G7" s="312" t="str">
        <f>IF($B7="","",VLOOKUP($B7,'Lány 2 kcs. A ELO'!$A$7:$O$22,3))</f>
        <v>Lili</v>
      </c>
      <c r="H7" s="313"/>
      <c r="I7" s="312" t="str">
        <f>IF($B7="","",VLOOKUP($B7,'Lány 2 kcs. A ELO'!$A$7:$O$22,4))</f>
        <v>Dunakeszi Kőrösi Csoma Sándor Ált. Isk.</v>
      </c>
      <c r="J7" s="227"/>
      <c r="K7" s="234"/>
      <c r="L7" s="235" t="str">
        <f>IF(K7="","",CONCATENATE(VLOOKUP($Y$3,$AB$1:$AK$1,K7)," pont"))</f>
        <v/>
      </c>
      <c r="M7" s="236"/>
      <c r="N7" s="196"/>
      <c r="O7" s="196"/>
      <c r="P7" s="196"/>
      <c r="Q7" s="212" t="s">
        <v>106</v>
      </c>
      <c r="R7" s="308" t="s">
        <v>161</v>
      </c>
      <c r="S7" s="308" t="s">
        <v>168</v>
      </c>
      <c r="Y7" s="207"/>
      <c r="Z7" s="207"/>
      <c r="AA7" s="207" t="s">
        <v>123</v>
      </c>
      <c r="AB7" s="208">
        <v>25</v>
      </c>
      <c r="AC7" s="208">
        <v>15</v>
      </c>
      <c r="AD7" s="208">
        <v>13</v>
      </c>
      <c r="AE7" s="208">
        <v>8</v>
      </c>
      <c r="AF7" s="208">
        <v>6</v>
      </c>
      <c r="AG7" s="208">
        <v>4</v>
      </c>
      <c r="AH7" s="208">
        <v>3</v>
      </c>
      <c r="AI7" s="208">
        <v>2</v>
      </c>
      <c r="AJ7" s="208">
        <v>1</v>
      </c>
      <c r="AK7" s="208">
        <v>0</v>
      </c>
    </row>
    <row r="8" spans="1:37" x14ac:dyDescent="0.25">
      <c r="A8" s="229"/>
      <c r="B8" s="315"/>
      <c r="C8" s="238"/>
      <c r="D8" s="238"/>
      <c r="E8" s="238"/>
      <c r="F8" s="238"/>
      <c r="G8" s="238"/>
      <c r="H8" s="238"/>
      <c r="I8" s="238"/>
      <c r="J8" s="227"/>
      <c r="K8" s="229"/>
      <c r="L8" s="229"/>
      <c r="M8" s="239"/>
      <c r="N8" s="196"/>
      <c r="O8" s="196"/>
      <c r="P8" s="196"/>
      <c r="Q8" s="221" t="s">
        <v>109</v>
      </c>
      <c r="R8" s="309" t="s">
        <v>162</v>
      </c>
      <c r="S8" s="309" t="s">
        <v>169</v>
      </c>
      <c r="Y8" s="207"/>
      <c r="Z8" s="207"/>
      <c r="AA8" s="207" t="s">
        <v>124</v>
      </c>
      <c r="AB8" s="208">
        <v>15</v>
      </c>
      <c r="AC8" s="208">
        <v>10</v>
      </c>
      <c r="AD8" s="208">
        <v>7</v>
      </c>
      <c r="AE8" s="208">
        <v>5</v>
      </c>
      <c r="AF8" s="208">
        <v>4</v>
      </c>
      <c r="AG8" s="208">
        <v>3</v>
      </c>
      <c r="AH8" s="208">
        <v>2</v>
      </c>
      <c r="AI8" s="208">
        <v>1</v>
      </c>
      <c r="AJ8" s="208">
        <v>0</v>
      </c>
      <c r="AK8" s="208">
        <v>0</v>
      </c>
    </row>
    <row r="9" spans="1:37" x14ac:dyDescent="0.25">
      <c r="A9" s="229" t="s">
        <v>125</v>
      </c>
      <c r="B9" s="316"/>
      <c r="C9" s="231" t="str">
        <f>IF($B9="","",VLOOKUP($B9,'Lány 2 kcs. A ELO'!$A$7:$O$22,5))</f>
        <v/>
      </c>
      <c r="D9" s="231" t="str">
        <f>IF($B9="","",VLOOKUP($B9,'Lány 2 kcs. A ELO'!$A$7:$O$22,15))</f>
        <v/>
      </c>
      <c r="E9" s="232" t="s">
        <v>376</v>
      </c>
      <c r="F9" s="233"/>
      <c r="G9" s="232" t="s">
        <v>103</v>
      </c>
      <c r="H9" s="233"/>
      <c r="I9" s="232" t="s">
        <v>375</v>
      </c>
      <c r="J9" s="227"/>
      <c r="K9" s="234"/>
      <c r="L9" s="235" t="str">
        <f>IF(K9="","",CONCATENATE(VLOOKUP($Y$3,$AB$1:$AK$1,K9)," pont"))</f>
        <v/>
      </c>
      <c r="M9" s="236"/>
      <c r="N9" s="196"/>
      <c r="O9" s="196"/>
      <c r="P9" s="196"/>
      <c r="Q9" s="225" t="s">
        <v>119</v>
      </c>
      <c r="R9" s="314" t="s">
        <v>157</v>
      </c>
      <c r="S9" s="314" t="s">
        <v>170</v>
      </c>
      <c r="Y9" s="207"/>
      <c r="Z9" s="207"/>
      <c r="AA9" s="207" t="s">
        <v>126</v>
      </c>
      <c r="AB9" s="208">
        <v>10</v>
      </c>
      <c r="AC9" s="208">
        <v>6</v>
      </c>
      <c r="AD9" s="208">
        <v>4</v>
      </c>
      <c r="AE9" s="208">
        <v>2</v>
      </c>
      <c r="AF9" s="208">
        <v>1</v>
      </c>
      <c r="AG9" s="208">
        <v>0</v>
      </c>
      <c r="AH9" s="208">
        <v>0</v>
      </c>
      <c r="AI9" s="208">
        <v>0</v>
      </c>
      <c r="AJ9" s="208">
        <v>0</v>
      </c>
      <c r="AK9" s="208">
        <v>0</v>
      </c>
    </row>
    <row r="10" spans="1:37" x14ac:dyDescent="0.25">
      <c r="A10" s="229"/>
      <c r="B10" s="315"/>
      <c r="C10" s="238"/>
      <c r="D10" s="238"/>
      <c r="E10" s="238"/>
      <c r="F10" s="238"/>
      <c r="G10" s="238"/>
      <c r="H10" s="238"/>
      <c r="I10" s="238"/>
      <c r="J10" s="227"/>
      <c r="K10" s="229"/>
      <c r="L10" s="229"/>
      <c r="M10" s="239"/>
      <c r="N10" s="196"/>
      <c r="O10" s="196"/>
      <c r="P10" s="196"/>
      <c r="Q10" s="196"/>
      <c r="R10" s="196"/>
      <c r="S10" s="196"/>
      <c r="Y10" s="207"/>
      <c r="Z10" s="207"/>
      <c r="AA10" s="207" t="s">
        <v>127</v>
      </c>
      <c r="AB10" s="208">
        <v>6</v>
      </c>
      <c r="AC10" s="208">
        <v>3</v>
      </c>
      <c r="AD10" s="208">
        <v>2</v>
      </c>
      <c r="AE10" s="208">
        <v>1</v>
      </c>
      <c r="AF10" s="208">
        <v>0</v>
      </c>
      <c r="AG10" s="208">
        <v>0</v>
      </c>
      <c r="AH10" s="208">
        <v>0</v>
      </c>
      <c r="AI10" s="208">
        <v>0</v>
      </c>
      <c r="AJ10" s="208">
        <v>0</v>
      </c>
      <c r="AK10" s="208">
        <v>0</v>
      </c>
    </row>
    <row r="11" spans="1:37" x14ac:dyDescent="0.25">
      <c r="A11" s="229" t="s">
        <v>128</v>
      </c>
      <c r="B11" s="316">
        <v>4</v>
      </c>
      <c r="C11" s="231">
        <f>IF($B11="","",VLOOKUP($B11,'Lány 2 kcs. A ELO'!$A$7:$O$22,5))</f>
        <v>0</v>
      </c>
      <c r="D11" s="231">
        <f>IF($B11="","",VLOOKUP($B11,'Lány 2 kcs. A ELO'!$A$7:$O$22,15))</f>
        <v>0</v>
      </c>
      <c r="E11" s="232" t="str">
        <f>UPPER(IF($B11="","",VLOOKUP($B11,'Lány 2 kcs. A ELO'!$A$7:$O$22,2)))</f>
        <v xml:space="preserve">BAGDI </v>
      </c>
      <c r="F11" s="233"/>
      <c r="G11" s="232" t="str">
        <f>IF($B11="","",VLOOKUP($B11,'Lány 2 kcs. A ELO'!$A$7:$O$22,3))</f>
        <v>Sára</v>
      </c>
      <c r="H11" s="233"/>
      <c r="I11" s="232" t="str">
        <f>IF($B11="","",VLOOKUP($B11,'Lány 2 kcs. A ELO'!$A$7:$O$22,4))</f>
        <v>Gyulai Implom József Általános Iskola</v>
      </c>
      <c r="J11" s="227"/>
      <c r="K11" s="234"/>
      <c r="L11" s="235" t="str">
        <f>IF(K11="","",CONCATENATE(VLOOKUP($Y$3,$AB$1:$AK$1,K11)," pont"))</f>
        <v/>
      </c>
      <c r="M11" s="236"/>
      <c r="N11" s="196"/>
      <c r="O11" s="196"/>
      <c r="P11" s="196"/>
      <c r="Q11" s="196"/>
      <c r="R11" s="196"/>
      <c r="S11" s="196"/>
      <c r="Y11" s="207"/>
      <c r="Z11" s="207"/>
      <c r="AA11" s="207" t="s">
        <v>129</v>
      </c>
      <c r="AB11" s="208">
        <v>3</v>
      </c>
      <c r="AC11" s="208">
        <v>2</v>
      </c>
      <c r="AD11" s="208">
        <v>1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</row>
    <row r="12" spans="1:37" x14ac:dyDescent="0.25">
      <c r="A12" s="227"/>
      <c r="B12" s="310"/>
      <c r="C12" s="228"/>
      <c r="D12" s="227"/>
      <c r="E12" s="227"/>
      <c r="F12" s="227"/>
      <c r="G12" s="227"/>
      <c r="H12" s="227"/>
      <c r="I12" s="227"/>
      <c r="J12" s="227"/>
      <c r="K12" s="228"/>
      <c r="L12" s="228"/>
      <c r="M12" s="305"/>
      <c r="Y12" s="207"/>
      <c r="Z12" s="207"/>
      <c r="AA12" s="207" t="s">
        <v>130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</row>
    <row r="13" spans="1:37" x14ac:dyDescent="0.25">
      <c r="A13" s="310" t="s">
        <v>152</v>
      </c>
      <c r="B13" s="311">
        <v>13</v>
      </c>
      <c r="C13" s="231">
        <f>IF($B13="","",VLOOKUP($B13,'Lány 2 kcs. A ELO'!$A$7:$O$22,5))</f>
        <v>0</v>
      </c>
      <c r="D13" s="231">
        <f>IF($B13="","",VLOOKUP($B13,'Lány 2 kcs. A ELO'!$A$7:$O$22,15))</f>
        <v>0</v>
      </c>
      <c r="E13" s="312" t="str">
        <f>UPPER(IF($B13="","",VLOOKUP($B13,'Lány 2 kcs. A ELO'!$A$7:$O$22,2)))</f>
        <v xml:space="preserve">MÁTYÁS 		</v>
      </c>
      <c r="F13" s="313"/>
      <c r="G13" s="312" t="str">
        <f>IF($B13="","",VLOOKUP($B13,'Lány 2 kcs. A ELO'!$A$7:$O$22,3))</f>
        <v>Zsófi</v>
      </c>
      <c r="H13" s="313"/>
      <c r="I13" s="312" t="str">
        <f>IF($B13="","",VLOOKUP($B13,'Lány 2 kcs. A ELO'!$A$7:$O$22,4))</f>
        <v>Nagykovácsi Általános Iskola</v>
      </c>
      <c r="J13" s="227"/>
      <c r="K13" s="234"/>
      <c r="L13" s="235" t="str">
        <f>IF(K13="","",CONCATENATE(VLOOKUP($Y$3,$AB$1:$AK$1,K13)," pont"))</f>
        <v/>
      </c>
      <c r="M13" s="236"/>
      <c r="Y13" s="207"/>
      <c r="Z13" s="207"/>
      <c r="AA13" s="207" t="s">
        <v>131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</row>
    <row r="14" spans="1:37" x14ac:dyDescent="0.25">
      <c r="A14" s="229"/>
      <c r="B14" s="315"/>
      <c r="C14" s="238"/>
      <c r="D14" s="238"/>
      <c r="E14" s="238"/>
      <c r="F14" s="238"/>
      <c r="G14" s="238"/>
      <c r="H14" s="238"/>
      <c r="I14" s="238"/>
      <c r="J14" s="227"/>
      <c r="K14" s="229"/>
      <c r="L14" s="229"/>
      <c r="M14" s="239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 x14ac:dyDescent="0.25">
      <c r="A15" s="229" t="s">
        <v>160</v>
      </c>
      <c r="B15" s="316">
        <v>9</v>
      </c>
      <c r="C15" s="231">
        <f>IF($B15="","",VLOOKUP($B15,'Lány 2 kcs. A ELO'!$A$7:$O$22,5))</f>
        <v>0</v>
      </c>
      <c r="D15" s="231">
        <f>IF($B15="","",VLOOKUP($B15,'Lány 2 kcs. A ELO'!$A$7:$O$22,15))</f>
        <v>0</v>
      </c>
      <c r="E15" s="232" t="str">
        <f>UPPER(IF($B15="","",VLOOKUP($B15,'Lány 2 kcs. A ELO'!$A$7:$O$22,2)))</f>
        <v xml:space="preserve">KISS </v>
      </c>
      <c r="F15" s="233"/>
      <c r="G15" s="232" t="str">
        <f>IF($B15="","",VLOOKUP($B15,'Lány 2 kcs. A ELO'!$A$7:$O$22,3))</f>
        <v>Sára</v>
      </c>
      <c r="H15" s="233"/>
      <c r="I15" s="232" t="str">
        <f>IF($B15="","",VLOOKUP($B15,'Lány 2 kcs. A ELO'!$A$7:$O$22,4))</f>
        <v>Péterfy Sándor Evangélikus Gimnázium, Általános Iskola, Óvoda, Alapfokú Művészeti Iskola és Kollégium</v>
      </c>
      <c r="J15" s="227"/>
      <c r="K15" s="234"/>
      <c r="L15" s="235" t="str">
        <f>IF(K15="","",CONCATENATE(VLOOKUP($Y$3,$AB$1:$AK$1,K15)," pont"))</f>
        <v/>
      </c>
      <c r="M15" s="236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 x14ac:dyDescent="0.25">
      <c r="A16" s="229"/>
      <c r="B16" s="315"/>
      <c r="C16" s="238"/>
      <c r="D16" s="238"/>
      <c r="E16" s="238"/>
      <c r="F16" s="238"/>
      <c r="G16" s="238"/>
      <c r="H16" s="238"/>
      <c r="I16" s="238"/>
      <c r="J16" s="227"/>
      <c r="K16" s="229"/>
      <c r="L16" s="229"/>
      <c r="M16" s="239"/>
      <c r="Y16" s="207"/>
      <c r="Z16" s="207"/>
      <c r="AA16" s="207" t="s">
        <v>105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 x14ac:dyDescent="0.25">
      <c r="A17" s="229" t="s">
        <v>163</v>
      </c>
      <c r="B17" s="316"/>
      <c r="C17" s="231" t="str">
        <f>IF($B17="","",VLOOKUP($B17,'Lány 2 kcs. A ELO'!$A$7:$O$22,5))</f>
        <v/>
      </c>
      <c r="D17" s="231" t="str">
        <f>IF($B17="","",VLOOKUP($B17,'Lány 2 kcs. A ELO'!$A$7:$O$22,15))</f>
        <v/>
      </c>
      <c r="E17" s="232" t="s">
        <v>378</v>
      </c>
      <c r="F17" s="233"/>
      <c r="G17" s="232" t="s">
        <v>100</v>
      </c>
      <c r="H17" s="233"/>
      <c r="I17" s="232" t="s">
        <v>377</v>
      </c>
      <c r="J17" s="227"/>
      <c r="K17" s="234"/>
      <c r="L17" s="235" t="str">
        <f>IF(K17="","",CONCATENATE(VLOOKUP($Y$3,$AB$1:$AK$1,K17)," pont"))</f>
        <v/>
      </c>
      <c r="M17" s="236"/>
      <c r="Y17" s="207"/>
      <c r="Z17" s="207"/>
      <c r="AA17" s="207" t="s">
        <v>108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x14ac:dyDescent="0.25">
      <c r="A18" s="229"/>
      <c r="B18" s="315"/>
      <c r="C18" s="238"/>
      <c r="D18" s="238"/>
      <c r="E18" s="238"/>
      <c r="F18" s="238"/>
      <c r="G18" s="238"/>
      <c r="H18" s="238"/>
      <c r="I18" s="238"/>
      <c r="J18" s="227"/>
      <c r="K18" s="229"/>
      <c r="L18" s="229"/>
      <c r="M18" s="239"/>
      <c r="Y18" s="207"/>
      <c r="Z18" s="207"/>
      <c r="AA18" s="207" t="s">
        <v>111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x14ac:dyDescent="0.25">
      <c r="A19" s="229" t="s">
        <v>163</v>
      </c>
      <c r="B19" s="316"/>
      <c r="C19" s="231" t="str">
        <f>IF($B19="","",VLOOKUP($B19,'Lány 2 kcs. A ELO'!$A$7:$O$22,5))</f>
        <v/>
      </c>
      <c r="D19" s="231" t="str">
        <f>IF($B19="","",VLOOKUP($B19,'Lány 2 kcs. A ELO'!$A$7:$O$22,15))</f>
        <v/>
      </c>
      <c r="E19" s="232" t="str">
        <f>UPPER(IF($B19="","",VLOOKUP($B19,'Lány 2 kcs. A ELO'!$A$7:$O$22,2)))</f>
        <v/>
      </c>
      <c r="F19" s="233"/>
      <c r="G19" s="232" t="str">
        <f>IF($B19="","",VLOOKUP($B19,'Lány 2 kcs. A ELO'!$A$7:$O$22,3))</f>
        <v/>
      </c>
      <c r="H19" s="233"/>
      <c r="I19" s="232" t="str">
        <f>IF($B19="","",VLOOKUP($B19,'Lány 2 kcs. A ELO'!$A$7:$O$22,4))</f>
        <v/>
      </c>
      <c r="J19" s="227"/>
      <c r="K19" s="234"/>
      <c r="L19" s="235" t="str">
        <f>IF(K19="","",CONCATENATE(VLOOKUP($Y$3,$AB$1:$AK$1,K19)," pont"))</f>
        <v/>
      </c>
      <c r="M19" s="236"/>
      <c r="Y19" s="207"/>
      <c r="Z19" s="207"/>
      <c r="AA19" s="207" t="s">
        <v>121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x14ac:dyDescent="0.25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Y20" s="207"/>
      <c r="Z20" s="207"/>
      <c r="AA20" s="207" t="s">
        <v>122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x14ac:dyDescent="0.25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Y21" s="207"/>
      <c r="Z21" s="207"/>
      <c r="AA21" s="207" t="s">
        <v>123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 x14ac:dyDescent="0.25">
      <c r="A22" s="227"/>
      <c r="B22" s="649"/>
      <c r="C22" s="649"/>
      <c r="D22" s="650" t="str">
        <f>E7</f>
        <v xml:space="preserve">KOVÁCS 		</v>
      </c>
      <c r="E22" s="650"/>
      <c r="F22" s="650" t="str">
        <f>E9</f>
        <v xml:space="preserve">VÖRÖS </v>
      </c>
      <c r="G22" s="650"/>
      <c r="H22" s="650" t="str">
        <f>E11</f>
        <v xml:space="preserve">BAGDI </v>
      </c>
      <c r="I22" s="650"/>
      <c r="J22" s="227"/>
      <c r="K22" s="227"/>
      <c r="L22" s="227"/>
      <c r="M22" s="317" t="s">
        <v>116</v>
      </c>
      <c r="Y22" s="207"/>
      <c r="Z22" s="207"/>
      <c r="AA22" s="207" t="s">
        <v>124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 x14ac:dyDescent="0.25">
      <c r="A23" s="241" t="s">
        <v>105</v>
      </c>
      <c r="B23" s="651" t="str">
        <f>E7</f>
        <v xml:space="preserve">KOVÁCS 		</v>
      </c>
      <c r="C23" s="651"/>
      <c r="D23" s="652"/>
      <c r="E23" s="652"/>
      <c r="F23" s="653"/>
      <c r="G23" s="653"/>
      <c r="H23" s="653"/>
      <c r="I23" s="653"/>
      <c r="J23" s="227"/>
      <c r="K23" s="227"/>
      <c r="L23" s="227"/>
      <c r="M23" s="318"/>
      <c r="Y23" s="207"/>
      <c r="Z23" s="207"/>
      <c r="AA23" s="207" t="s">
        <v>126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ht="18.75" customHeight="1" x14ac:dyDescent="0.25">
      <c r="A24" s="241" t="s">
        <v>125</v>
      </c>
      <c r="B24" s="651" t="str">
        <f>E9</f>
        <v xml:space="preserve">VÖRÖS </v>
      </c>
      <c r="C24" s="651"/>
      <c r="D24" s="653"/>
      <c r="E24" s="653"/>
      <c r="F24" s="652"/>
      <c r="G24" s="652"/>
      <c r="H24" s="653"/>
      <c r="I24" s="653"/>
      <c r="J24" s="227"/>
      <c r="K24" s="227"/>
      <c r="L24" s="227"/>
      <c r="M24" s="318"/>
      <c r="Y24" s="207"/>
      <c r="Z24" s="207"/>
      <c r="AA24" s="207" t="s">
        <v>127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ht="18.75" customHeight="1" x14ac:dyDescent="0.25">
      <c r="A25" s="241" t="s">
        <v>128</v>
      </c>
      <c r="B25" s="651" t="str">
        <f>E11</f>
        <v xml:space="preserve">BAGDI </v>
      </c>
      <c r="C25" s="651"/>
      <c r="D25" s="653"/>
      <c r="E25" s="653"/>
      <c r="F25" s="653"/>
      <c r="G25" s="653"/>
      <c r="H25" s="652"/>
      <c r="I25" s="652"/>
      <c r="J25" s="227"/>
      <c r="K25" s="227"/>
      <c r="L25" s="227"/>
      <c r="M25" s="318"/>
      <c r="Y25" s="207"/>
      <c r="Z25" s="207"/>
      <c r="AA25" s="207" t="s">
        <v>129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319"/>
      <c r="Y26" s="207"/>
      <c r="Z26" s="207"/>
      <c r="AA26" s="207" t="s">
        <v>130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ht="18.75" customHeight="1" x14ac:dyDescent="0.25">
      <c r="A27" s="227"/>
      <c r="B27" s="649"/>
      <c r="C27" s="649"/>
      <c r="D27" s="650" t="str">
        <f>E13</f>
        <v xml:space="preserve">MÁTYÁS 		</v>
      </c>
      <c r="E27" s="650"/>
      <c r="F27" s="650" t="str">
        <f>E15</f>
        <v xml:space="preserve">KISS </v>
      </c>
      <c r="G27" s="650"/>
      <c r="H27" s="650" t="str">
        <f>E17</f>
        <v>HEFFENTRÁGER</v>
      </c>
      <c r="I27" s="650"/>
      <c r="J27" s="650" t="str">
        <f>E19</f>
        <v/>
      </c>
      <c r="K27" s="650"/>
      <c r="L27" s="227"/>
      <c r="M27" s="319"/>
      <c r="Y27" s="207"/>
      <c r="Z27" s="207"/>
      <c r="AA27" s="207" t="s">
        <v>131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ht="18.75" customHeight="1" x14ac:dyDescent="0.25">
      <c r="A28" s="241" t="s">
        <v>152</v>
      </c>
      <c r="B28" s="651" t="str">
        <f>E13</f>
        <v xml:space="preserve">MÁTYÁS 		</v>
      </c>
      <c r="C28" s="651"/>
      <c r="D28" s="652"/>
      <c r="E28" s="652"/>
      <c r="F28" s="653"/>
      <c r="G28" s="653"/>
      <c r="H28" s="653"/>
      <c r="I28" s="653"/>
      <c r="J28" s="650"/>
      <c r="K28" s="650"/>
      <c r="L28" s="227"/>
      <c r="M28" s="318"/>
    </row>
    <row r="29" spans="1:37" ht="18.75" customHeight="1" x14ac:dyDescent="0.25">
      <c r="A29" s="241" t="s">
        <v>160</v>
      </c>
      <c r="B29" s="651" t="str">
        <f>E15</f>
        <v xml:space="preserve">KISS </v>
      </c>
      <c r="C29" s="651"/>
      <c r="D29" s="653"/>
      <c r="E29" s="653"/>
      <c r="F29" s="652"/>
      <c r="G29" s="652"/>
      <c r="H29" s="653"/>
      <c r="I29" s="653"/>
      <c r="J29" s="653"/>
      <c r="K29" s="653"/>
      <c r="L29" s="227"/>
      <c r="M29" s="318"/>
    </row>
    <row r="30" spans="1:37" ht="18.75" customHeight="1" x14ac:dyDescent="0.25">
      <c r="A30" s="241" t="s">
        <v>163</v>
      </c>
      <c r="B30" s="651" t="str">
        <f>E17</f>
        <v>HEFFENTRÁGER</v>
      </c>
      <c r="C30" s="651"/>
      <c r="D30" s="653"/>
      <c r="E30" s="653"/>
      <c r="F30" s="653"/>
      <c r="G30" s="653"/>
      <c r="H30" s="652"/>
      <c r="I30" s="652"/>
      <c r="J30" s="653"/>
      <c r="K30" s="653"/>
      <c r="L30" s="227"/>
      <c r="M30" s="318"/>
    </row>
    <row r="31" spans="1:37" ht="18.75" customHeight="1" x14ac:dyDescent="0.25">
      <c r="A31" s="241" t="s">
        <v>171</v>
      </c>
      <c r="B31" s="651" t="str">
        <f>E19</f>
        <v/>
      </c>
      <c r="C31" s="651"/>
      <c r="D31" s="653"/>
      <c r="E31" s="653"/>
      <c r="F31" s="653"/>
      <c r="G31" s="653"/>
      <c r="H31" s="650"/>
      <c r="I31" s="650"/>
      <c r="J31" s="652"/>
      <c r="K31" s="652"/>
      <c r="L31" s="227"/>
      <c r="M31" s="318"/>
    </row>
    <row r="32" spans="1:37" ht="18.75" customHeight="1" x14ac:dyDescent="0.25">
      <c r="A32" s="321"/>
      <c r="B32" s="322"/>
      <c r="C32" s="322"/>
      <c r="D32" s="321"/>
      <c r="E32" s="321"/>
      <c r="F32" s="321"/>
      <c r="G32" s="321"/>
      <c r="H32" s="321"/>
      <c r="I32" s="321"/>
      <c r="J32" s="227"/>
      <c r="K32" s="227"/>
      <c r="L32" s="227"/>
      <c r="M32" s="323"/>
    </row>
    <row r="33" spans="1:19" x14ac:dyDescent="0.2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</row>
    <row r="34" spans="1:19" x14ac:dyDescent="0.25">
      <c r="A34" s="227" t="s">
        <v>164</v>
      </c>
      <c r="B34" s="227"/>
      <c r="C34" s="657" t="str">
        <f>IF(M23=1,B23,IF(M24=1,B24,IF(M25=1,B25,"")))</f>
        <v/>
      </c>
      <c r="D34" s="657"/>
      <c r="E34" s="229" t="s">
        <v>165</v>
      </c>
      <c r="F34" s="657" t="str">
        <f>IF(M28=1,B28,IF(M29=1,B29,IF(M30=1,B30,IF(M31=1,B31,""))))</f>
        <v/>
      </c>
      <c r="G34" s="657"/>
      <c r="H34" s="227"/>
      <c r="I34" s="242"/>
      <c r="J34" s="227"/>
      <c r="K34" s="227"/>
      <c r="L34" s="227"/>
      <c r="M34" s="227"/>
    </row>
    <row r="35" spans="1:19" x14ac:dyDescent="0.25">
      <c r="A35" s="227"/>
      <c r="B35" s="227"/>
      <c r="C35" s="227"/>
      <c r="D35" s="227"/>
      <c r="E35" s="227"/>
      <c r="F35" s="229"/>
      <c r="G35" s="229"/>
      <c r="H35" s="227"/>
      <c r="I35" s="227"/>
      <c r="J35" s="227"/>
      <c r="K35" s="227"/>
      <c r="L35" s="227"/>
      <c r="M35" s="227"/>
    </row>
    <row r="36" spans="1:19" x14ac:dyDescent="0.25">
      <c r="A36" s="227" t="s">
        <v>166</v>
      </c>
      <c r="B36" s="227"/>
      <c r="C36" s="657" t="str">
        <f>IF(M23=2,B23,IF(M24=2,B24,IF(M25=2,B25,"")))</f>
        <v/>
      </c>
      <c r="D36" s="657"/>
      <c r="E36" s="229" t="s">
        <v>165</v>
      </c>
      <c r="F36" s="657" t="str">
        <f>IF(M28=2,B28,IF(M29=2,B29,IF(M30=2,B30,IF(M31=2,B31,""))))</f>
        <v/>
      </c>
      <c r="G36" s="657"/>
      <c r="H36" s="227"/>
      <c r="I36" s="242"/>
      <c r="J36" s="227"/>
      <c r="K36" s="227"/>
      <c r="L36" s="227"/>
      <c r="M36" s="227"/>
    </row>
    <row r="37" spans="1:19" x14ac:dyDescent="0.25">
      <c r="A37" s="227"/>
      <c r="B37" s="227"/>
      <c r="C37" s="320"/>
      <c r="D37" s="320"/>
      <c r="E37" s="229"/>
      <c r="F37" s="320"/>
      <c r="G37" s="320"/>
      <c r="H37" s="227"/>
      <c r="I37" s="227"/>
      <c r="J37" s="227"/>
      <c r="K37" s="227"/>
      <c r="L37" s="227"/>
      <c r="M37" s="227"/>
    </row>
    <row r="38" spans="1:19" x14ac:dyDescent="0.25">
      <c r="A38" s="227" t="s">
        <v>167</v>
      </c>
      <c r="B38" s="227"/>
      <c r="C38" s="657" t="str">
        <f>IF(M23=3,B23,IF(M24=3,B24,IF(M25=3,B25,"")))</f>
        <v/>
      </c>
      <c r="D38" s="657"/>
      <c r="E38" s="229" t="s">
        <v>165</v>
      </c>
      <c r="F38" s="657" t="str">
        <f>IF(M28=3,B28,IF(M29=3,B29,IF(M30=3,B30,IF(M31=3,B31,""))))</f>
        <v/>
      </c>
      <c r="G38" s="657"/>
      <c r="H38" s="227"/>
      <c r="I38" s="242"/>
      <c r="J38" s="227"/>
      <c r="K38" s="227"/>
      <c r="L38" s="227"/>
      <c r="M38" s="227"/>
    </row>
    <row r="39" spans="1:19" x14ac:dyDescent="0.25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9" x14ac:dyDescent="0.25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42"/>
      <c r="M40" s="227"/>
      <c r="O40" s="196"/>
      <c r="P40" s="196"/>
      <c r="Q40" s="196"/>
      <c r="R40" s="196"/>
      <c r="S40" s="196"/>
    </row>
    <row r="41" spans="1:19" x14ac:dyDescent="0.25">
      <c r="A41" s="243" t="s">
        <v>114</v>
      </c>
      <c r="B41" s="244"/>
      <c r="C41" s="245"/>
      <c r="D41" s="246" t="s">
        <v>132</v>
      </c>
      <c r="E41" s="247" t="s">
        <v>133</v>
      </c>
      <c r="F41" s="248"/>
      <c r="G41" s="246" t="s">
        <v>132</v>
      </c>
      <c r="H41" s="247" t="s">
        <v>134</v>
      </c>
      <c r="I41" s="249"/>
      <c r="J41" s="247" t="s">
        <v>135</v>
      </c>
      <c r="K41" s="250" t="s">
        <v>136</v>
      </c>
      <c r="L41" s="31"/>
      <c r="M41" s="248"/>
      <c r="O41" s="196"/>
      <c r="P41" s="253"/>
      <c r="Q41" s="253"/>
      <c r="R41" s="210"/>
      <c r="S41" s="196"/>
    </row>
    <row r="42" spans="1:19" x14ac:dyDescent="0.25">
      <c r="A42" s="254" t="s">
        <v>137</v>
      </c>
      <c r="B42" s="255"/>
      <c r="C42" s="256"/>
      <c r="D42" s="257">
        <v>1</v>
      </c>
      <c r="E42" s="654" t="str">
        <f>IF(D42&gt;$R$44,0,UPPER(VLOOKUP(D42,'Lány 2 kcs. A ELO'!$A$7:$Q$134,2)))</f>
        <v>KOVÁCS</v>
      </c>
      <c r="F42" s="654"/>
      <c r="G42" s="258" t="s">
        <v>138</v>
      </c>
      <c r="H42" s="255"/>
      <c r="I42" s="259"/>
      <c r="J42" s="260"/>
      <c r="K42" s="261" t="s">
        <v>139</v>
      </c>
      <c r="L42" s="262"/>
      <c r="M42" s="281"/>
      <c r="O42" s="196"/>
      <c r="P42" s="211"/>
      <c r="Q42" s="211"/>
      <c r="R42" s="264"/>
      <c r="S42" s="196"/>
    </row>
    <row r="43" spans="1:19" x14ac:dyDescent="0.25">
      <c r="A43" s="265" t="s">
        <v>140</v>
      </c>
      <c r="B43" s="266"/>
      <c r="C43" s="267"/>
      <c r="D43" s="268">
        <v>2</v>
      </c>
      <c r="E43" s="655" t="str">
        <f>IF(D43&gt;$R$44,0,UPPER(VLOOKUP(D43,'Lány 2 kcs. A ELO'!$A$7:$Q$134,2)))</f>
        <v>SZILVÁSI</v>
      </c>
      <c r="F43" s="655"/>
      <c r="G43" s="269" t="s">
        <v>141</v>
      </c>
      <c r="H43" s="270"/>
      <c r="I43" s="271"/>
      <c r="J43" s="272"/>
      <c r="K43" s="273"/>
      <c r="L43" s="242"/>
      <c r="M43" s="274"/>
      <c r="O43" s="196"/>
      <c r="P43" s="264"/>
      <c r="Q43" s="275"/>
      <c r="R43" s="264"/>
      <c r="S43" s="196"/>
    </row>
    <row r="44" spans="1:19" x14ac:dyDescent="0.25">
      <c r="A44" s="276"/>
      <c r="B44" s="277"/>
      <c r="C44" s="278"/>
      <c r="D44" s="268"/>
      <c r="E44" s="279"/>
      <c r="F44" s="280"/>
      <c r="G44" s="269" t="s">
        <v>142</v>
      </c>
      <c r="H44" s="270"/>
      <c r="I44" s="271"/>
      <c r="J44" s="272"/>
      <c r="K44" s="261" t="s">
        <v>143</v>
      </c>
      <c r="L44" s="262"/>
      <c r="M44" s="281"/>
      <c r="O44" s="196"/>
      <c r="P44" s="211"/>
      <c r="Q44" s="211"/>
      <c r="R44" s="300">
        <f>MIN(4,'Lány 2 kcs. A ELO'!Q2)</f>
        <v>4</v>
      </c>
      <c r="S44" s="196"/>
    </row>
    <row r="45" spans="1:19" x14ac:dyDescent="0.25">
      <c r="A45" s="282"/>
      <c r="B45" s="283"/>
      <c r="C45" s="284"/>
      <c r="D45" s="268"/>
      <c r="E45" s="279"/>
      <c r="F45" s="280"/>
      <c r="G45" s="269" t="s">
        <v>144</v>
      </c>
      <c r="H45" s="270"/>
      <c r="I45" s="271"/>
      <c r="J45" s="272"/>
      <c r="K45" s="285"/>
      <c r="L45" s="280"/>
      <c r="M45" s="263"/>
      <c r="O45" s="196"/>
      <c r="P45" s="264"/>
      <c r="Q45" s="275"/>
      <c r="R45" s="264"/>
      <c r="S45" s="196"/>
    </row>
    <row r="46" spans="1:19" x14ac:dyDescent="0.25">
      <c r="A46" s="286"/>
      <c r="B46" s="287"/>
      <c r="C46" s="288"/>
      <c r="D46" s="268"/>
      <c r="E46" s="279"/>
      <c r="F46" s="280"/>
      <c r="G46" s="269" t="s">
        <v>145</v>
      </c>
      <c r="H46" s="270"/>
      <c r="I46" s="271"/>
      <c r="J46" s="272"/>
      <c r="K46" s="265"/>
      <c r="L46" s="242"/>
      <c r="M46" s="274"/>
      <c r="O46" s="196"/>
      <c r="P46" s="264"/>
      <c r="Q46" s="275"/>
      <c r="R46" s="264"/>
      <c r="S46" s="196"/>
    </row>
    <row r="47" spans="1:19" x14ac:dyDescent="0.25">
      <c r="A47" s="289"/>
      <c r="B47" s="290"/>
      <c r="C47" s="284"/>
      <c r="D47" s="268"/>
      <c r="E47" s="279"/>
      <c r="F47" s="280"/>
      <c r="G47" s="269" t="s">
        <v>146</v>
      </c>
      <c r="H47" s="270"/>
      <c r="I47" s="271"/>
      <c r="J47" s="272"/>
      <c r="K47" s="261" t="s">
        <v>33</v>
      </c>
      <c r="L47" s="262"/>
      <c r="M47" s="281"/>
      <c r="O47" s="196"/>
      <c r="P47" s="211"/>
      <c r="Q47" s="211"/>
      <c r="R47" s="264"/>
      <c r="S47" s="196"/>
    </row>
    <row r="48" spans="1:19" x14ac:dyDescent="0.25">
      <c r="A48" s="289"/>
      <c r="B48" s="290"/>
      <c r="C48" s="291"/>
      <c r="D48" s="268"/>
      <c r="E48" s="279"/>
      <c r="F48" s="280"/>
      <c r="G48" s="269" t="s">
        <v>147</v>
      </c>
      <c r="H48" s="270"/>
      <c r="I48" s="271"/>
      <c r="J48" s="272"/>
      <c r="K48" s="285"/>
      <c r="L48" s="280"/>
      <c r="M48" s="263"/>
      <c r="O48" s="196"/>
      <c r="P48" s="264"/>
      <c r="Q48" s="275"/>
      <c r="R48" s="264"/>
      <c r="S48" s="196"/>
    </row>
    <row r="49" spans="1:19" x14ac:dyDescent="0.25">
      <c r="A49" s="292"/>
      <c r="B49" s="293"/>
      <c r="C49" s="294"/>
      <c r="D49" s="295"/>
      <c r="E49" s="296"/>
      <c r="F49" s="242"/>
      <c r="G49" s="297" t="s">
        <v>148</v>
      </c>
      <c r="H49" s="266"/>
      <c r="I49" s="298"/>
      <c r="J49" s="299"/>
      <c r="K49" s="265">
        <f>L4</f>
        <v>0</v>
      </c>
      <c r="L49" s="242"/>
      <c r="M49" s="274"/>
      <c r="O49" s="196"/>
      <c r="P49" s="264"/>
      <c r="Q49" s="275"/>
      <c r="R49" s="300"/>
      <c r="S49" s="196"/>
    </row>
    <row r="50" spans="1:19" x14ac:dyDescent="0.25">
      <c r="O50" s="196"/>
      <c r="P50" s="196"/>
      <c r="Q50" s="196"/>
      <c r="R50" s="196"/>
      <c r="S50" s="196"/>
    </row>
    <row r="51" spans="1:19" x14ac:dyDescent="0.25">
      <c r="O51" s="196"/>
      <c r="P51" s="196"/>
      <c r="Q51" s="196"/>
      <c r="R51" s="196"/>
      <c r="S51" s="196"/>
    </row>
  </sheetData>
  <sheetProtection selectLockedCells="1" selectUnlockedCells="1"/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9 R44">
    <cfRule type="expression" dxfId="168" priority="1" stopIfTrue="1">
      <formula>$O$1="CU"</formula>
    </cfRule>
  </conditionalFormatting>
  <conditionalFormatting sqref="E7 E9 E11 E13 E15 E17 E19">
    <cfRule type="cellIs" dxfId="167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FF94-1F91-4168-AC05-8EAA735A8498}">
  <sheetPr codeName="Munka6">
    <tabColor indexed="11"/>
  </sheetPr>
  <dimension ref="A1:AS140"/>
  <sheetViews>
    <sheetView workbookViewId="0">
      <selection activeCell="X15" sqref="X15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9" customWidth="1"/>
    <col min="11" max="11" width="10.6640625" customWidth="1"/>
    <col min="12" max="12" width="1.6640625" style="329" customWidth="1"/>
    <col min="13" max="13" width="10.6640625" customWidth="1"/>
    <col min="14" max="14" width="1.6640625" style="330" customWidth="1"/>
    <col min="15" max="15" width="10.6640625" customWidth="1"/>
    <col min="16" max="16" width="1.6640625" style="329" customWidth="1"/>
    <col min="17" max="17" width="10.6640625" customWidth="1"/>
    <col min="18" max="18" width="1.6640625" style="330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8" customWidth="1"/>
  </cols>
  <sheetData>
    <row r="1" spans="1:45" ht="21.75" customHeight="1" x14ac:dyDescent="0.25">
      <c r="A1" s="331" t="str">
        <f>Altalanos!$A$6</f>
        <v>Diákolimpia 2026</v>
      </c>
      <c r="B1" s="331"/>
      <c r="C1" s="188"/>
      <c r="D1" s="188"/>
      <c r="E1" s="188"/>
      <c r="F1" s="188"/>
      <c r="G1" s="188"/>
      <c r="H1" s="331"/>
      <c r="I1" s="190"/>
      <c r="J1" s="191"/>
      <c r="K1" s="189" t="s">
        <v>29</v>
      </c>
      <c r="L1" s="192"/>
      <c r="M1" s="332"/>
      <c r="N1" s="191"/>
      <c r="O1" s="191"/>
      <c r="P1" s="191"/>
      <c r="Q1" s="188"/>
      <c r="R1" s="191"/>
      <c r="S1" s="333"/>
      <c r="T1" s="334"/>
      <c r="U1" s="334"/>
      <c r="V1" s="334"/>
      <c r="W1" s="334"/>
      <c r="X1" s="334"/>
      <c r="Y1" s="334"/>
      <c r="Z1" s="334"/>
      <c r="AA1" s="334"/>
      <c r="AB1" s="197" t="e">
        <f>IF($Y$5=1,CONCATENATE(VLOOKUP($Y$3,$AA$2:$AH$14,2)),CONCATENATE(VLOOKUP($Y$3,$AA$16:$AH$25,2)))</f>
        <v>#N/A</v>
      </c>
      <c r="AC1" s="197" t="e">
        <f>IF($Y$5=1,CONCATENATE(VLOOKUP($Y$3,$AA$2:$AH$14,3)),CONCATENATE(VLOOKUP($Y$3,$AA$16:$AH$25,3)))</f>
        <v>#N/A</v>
      </c>
      <c r="AD1" s="197" t="e">
        <f>IF($Y$5=1,CONCATENATE(VLOOKUP($Y$3,$AA$2:$AH$14,4)),CONCATENATE(VLOOKUP($Y$3,$AA$16:$AH$25,4)))</f>
        <v>#N/A</v>
      </c>
      <c r="AE1" s="197" t="e">
        <f>IF($Y$5=1,CONCATENATE(VLOOKUP($Y$3,$AA$2:$AH$14,5)),CONCATENATE(VLOOKUP($Y$3,$AA$16:$AH$25,5)))</f>
        <v>#N/A</v>
      </c>
      <c r="AF1" s="197" t="e">
        <f>IF($Y$5=1,CONCATENATE(VLOOKUP($Y$3,$AA$2:$AH$14,6)),CONCATENATE(VLOOKUP($Y$3,$AA$16:$AH$25,6)))</f>
        <v>#N/A</v>
      </c>
      <c r="AG1" s="197" t="e">
        <f>IF($Y$5=1,CONCATENATE(VLOOKUP($Y$3,$AA$2:$AH$14,7)),CONCATENATE(VLOOKUP($Y$3,$AA$16:$AH$25,7)))</f>
        <v>#N/A</v>
      </c>
      <c r="AH1" s="197" t="e">
        <f>IF($Y$5=1,CONCATENATE(VLOOKUP($Y$3,$AA$2:$AH$14,8)),CONCATENATE(VLOOKUP($Y$3,$AA$16:$AH$25,8)))</f>
        <v>#N/A</v>
      </c>
      <c r="AI1" s="335"/>
      <c r="AJ1" s="335"/>
      <c r="AK1" s="335"/>
    </row>
    <row r="2" spans="1:45" x14ac:dyDescent="0.25">
      <c r="A2" s="198" t="s">
        <v>30</v>
      </c>
      <c r="B2" s="199"/>
      <c r="C2" s="199"/>
      <c r="D2" s="199"/>
      <c r="E2" s="199" t="str">
        <f>Altalanos!$A$8</f>
        <v>Lány 2 kcs. A</v>
      </c>
      <c r="F2" s="199"/>
      <c r="G2" s="200"/>
      <c r="H2" s="201"/>
      <c r="I2" s="201"/>
      <c r="J2" s="202"/>
      <c r="K2" s="192"/>
      <c r="L2" s="192"/>
      <c r="M2" s="192"/>
      <c r="N2" s="202"/>
      <c r="O2" s="201"/>
      <c r="P2" s="202"/>
      <c r="Q2" s="201"/>
      <c r="R2" s="202"/>
      <c r="S2" s="336"/>
      <c r="T2" s="238"/>
      <c r="U2" s="238"/>
      <c r="V2" s="238"/>
      <c r="W2" s="238"/>
      <c r="X2" s="238"/>
      <c r="Y2" s="206"/>
      <c r="Z2" s="207"/>
      <c r="AA2" s="207" t="s">
        <v>105</v>
      </c>
      <c r="AB2" s="208">
        <v>300</v>
      </c>
      <c r="AC2" s="208">
        <v>250</v>
      </c>
      <c r="AD2" s="208">
        <v>200</v>
      </c>
      <c r="AE2" s="208">
        <v>150</v>
      </c>
      <c r="AF2" s="208">
        <v>120</v>
      </c>
      <c r="AG2" s="208">
        <v>90</v>
      </c>
      <c r="AH2" s="208">
        <v>40</v>
      </c>
      <c r="AI2" s="228"/>
      <c r="AJ2" s="228"/>
      <c r="AK2" s="228"/>
      <c r="AL2" s="238"/>
      <c r="AM2" s="238"/>
      <c r="AN2" s="238"/>
      <c r="AO2" s="238"/>
      <c r="AP2" s="238"/>
      <c r="AQ2" s="238"/>
      <c r="AR2" s="238"/>
      <c r="AS2" s="238"/>
    </row>
    <row r="3" spans="1:45" ht="11.25" customHeight="1" x14ac:dyDescent="0.25">
      <c r="A3" s="52" t="s">
        <v>22</v>
      </c>
      <c r="B3" s="52"/>
      <c r="C3" s="52"/>
      <c r="D3" s="52"/>
      <c r="E3" s="52"/>
      <c r="F3" s="52"/>
      <c r="G3" s="52" t="s">
        <v>15</v>
      </c>
      <c r="H3" s="52"/>
      <c r="I3" s="52"/>
      <c r="J3" s="209"/>
      <c r="K3" s="52" t="s">
        <v>34</v>
      </c>
      <c r="L3" s="209"/>
      <c r="M3" s="52"/>
      <c r="N3" s="209"/>
      <c r="O3" s="52"/>
      <c r="P3" s="209"/>
      <c r="Q3" s="52"/>
      <c r="R3" s="53" t="s">
        <v>35</v>
      </c>
      <c r="S3" s="337"/>
      <c r="T3" s="338"/>
      <c r="U3" s="338"/>
      <c r="V3" s="338"/>
      <c r="W3" s="338"/>
      <c r="X3" s="338"/>
      <c r="Y3" s="207" t="str">
        <f>IF(K4="OB","A",IF(K4="IX","W",IF(K4="","",K4)))</f>
        <v/>
      </c>
      <c r="Z3" s="207"/>
      <c r="AA3" s="207" t="s">
        <v>125</v>
      </c>
      <c r="AB3" s="208">
        <v>280</v>
      </c>
      <c r="AC3" s="208">
        <v>230</v>
      </c>
      <c r="AD3" s="208">
        <v>180</v>
      </c>
      <c r="AE3" s="208">
        <v>140</v>
      </c>
      <c r="AF3" s="208">
        <v>80</v>
      </c>
      <c r="AG3" s="208">
        <v>0</v>
      </c>
      <c r="AH3" s="208">
        <v>0</v>
      </c>
      <c r="AI3" s="228"/>
      <c r="AJ3" s="228"/>
      <c r="AK3" s="228"/>
      <c r="AL3" s="338"/>
      <c r="AM3" s="338"/>
      <c r="AN3" s="338"/>
      <c r="AO3" s="338"/>
      <c r="AP3" s="338"/>
      <c r="AQ3" s="338"/>
      <c r="AR3" s="338"/>
      <c r="AS3" s="338"/>
    </row>
    <row r="4" spans="1:45" ht="11.25" customHeight="1" x14ac:dyDescent="0.25">
      <c r="A4" s="648">
        <f>Altalanos!$A$10</f>
        <v>0</v>
      </c>
      <c r="B4" s="648"/>
      <c r="C4" s="648"/>
      <c r="D4" s="214"/>
      <c r="E4" s="215"/>
      <c r="F4" s="215"/>
      <c r="G4" s="215">
        <f>Altalanos!$C$10</f>
        <v>0</v>
      </c>
      <c r="H4" s="339"/>
      <c r="I4" s="215"/>
      <c r="J4" s="217"/>
      <c r="K4" s="216"/>
      <c r="L4" s="217"/>
      <c r="M4" s="340"/>
      <c r="N4" s="217"/>
      <c r="O4" s="215"/>
      <c r="P4" s="217"/>
      <c r="Q4" s="215"/>
      <c r="R4" s="218">
        <f>Altalanos!$E$10</f>
        <v>0</v>
      </c>
      <c r="S4" s="341"/>
      <c r="T4" s="342"/>
      <c r="U4" s="342"/>
      <c r="V4" s="342"/>
      <c r="W4" s="342"/>
      <c r="X4" s="342"/>
      <c r="Y4" s="207"/>
      <c r="Z4" s="207"/>
      <c r="AA4" s="207" t="s">
        <v>108</v>
      </c>
      <c r="AB4" s="208">
        <v>250</v>
      </c>
      <c r="AC4" s="208">
        <v>200</v>
      </c>
      <c r="AD4" s="208">
        <v>150</v>
      </c>
      <c r="AE4" s="208">
        <v>120</v>
      </c>
      <c r="AF4" s="208">
        <v>90</v>
      </c>
      <c r="AG4" s="208">
        <v>60</v>
      </c>
      <c r="AH4" s="208">
        <v>25</v>
      </c>
      <c r="AI4" s="228"/>
      <c r="AJ4" s="228"/>
      <c r="AK4" s="228"/>
      <c r="AL4" s="342"/>
      <c r="AM4" s="342"/>
      <c r="AN4" s="342"/>
      <c r="AO4" s="342"/>
      <c r="AP4" s="342"/>
      <c r="AQ4" s="342"/>
      <c r="AR4" s="342"/>
      <c r="AS4" s="342"/>
    </row>
    <row r="5" spans="1:45" x14ac:dyDescent="0.25">
      <c r="A5" s="343"/>
      <c r="B5" s="344" t="s">
        <v>178</v>
      </c>
      <c r="C5" s="345" t="s">
        <v>114</v>
      </c>
      <c r="D5" s="344" t="s">
        <v>179</v>
      </c>
      <c r="E5" s="344" t="s">
        <v>180</v>
      </c>
      <c r="F5" s="346" t="s">
        <v>25</v>
      </c>
      <c r="G5" s="346" t="s">
        <v>26</v>
      </c>
      <c r="H5" s="346"/>
      <c r="I5" s="346" t="s">
        <v>37</v>
      </c>
      <c r="J5" s="346"/>
      <c r="K5" s="344" t="s">
        <v>181</v>
      </c>
      <c r="L5" s="347"/>
      <c r="M5" s="344" t="s">
        <v>164</v>
      </c>
      <c r="N5" s="347"/>
      <c r="O5" s="344" t="s">
        <v>182</v>
      </c>
      <c r="P5" s="347"/>
      <c r="Q5" s="344"/>
      <c r="R5" s="348"/>
      <c r="S5" s="337"/>
      <c r="T5" s="338"/>
      <c r="U5" s="338"/>
      <c r="V5" s="338"/>
      <c r="W5" s="338"/>
      <c r="X5" s="338"/>
      <c r="Y5" s="207">
        <f>IF(OR(Altalanos!$A$8="F1",Altalanos!$A$8="F2",Altalanos!$A$8="N1",Altalanos!$A$8="N2"),1,2)</f>
        <v>2</v>
      </c>
      <c r="Z5" s="207"/>
      <c r="AA5" s="207" t="s">
        <v>111</v>
      </c>
      <c r="AB5" s="208">
        <v>200</v>
      </c>
      <c r="AC5" s="208">
        <v>150</v>
      </c>
      <c r="AD5" s="208">
        <v>120</v>
      </c>
      <c r="AE5" s="208">
        <v>90</v>
      </c>
      <c r="AF5" s="208">
        <v>60</v>
      </c>
      <c r="AG5" s="208">
        <v>40</v>
      </c>
      <c r="AH5" s="208">
        <v>15</v>
      </c>
      <c r="AI5" s="228"/>
      <c r="AJ5" s="228"/>
      <c r="AK5" s="228"/>
      <c r="AL5" s="338"/>
      <c r="AM5" s="338"/>
      <c r="AN5" s="338"/>
      <c r="AO5" s="338"/>
      <c r="AP5" s="338"/>
      <c r="AQ5" s="338"/>
      <c r="AR5" s="338"/>
      <c r="AS5" s="338"/>
    </row>
    <row r="6" spans="1:45" ht="11.1" customHeight="1" x14ac:dyDescent="0.25">
      <c r="A6" s="349"/>
      <c r="B6" s="350"/>
      <c r="C6" s="350"/>
      <c r="D6" s="350"/>
      <c r="E6" s="350"/>
      <c r="F6" s="349" t="str">
        <f>IF(Y3="","",CONCATENATE(VLOOKUP(Y3,AB1:AH1,4)," pont"))</f>
        <v/>
      </c>
      <c r="G6" s="351"/>
      <c r="H6" s="352"/>
      <c r="I6" s="351"/>
      <c r="J6" s="353"/>
      <c r="K6" s="350" t="str">
        <f>IF(Y3="","",CONCATENATE(VLOOKUP(Y3,AB1:AH1,3)," pont"))</f>
        <v/>
      </c>
      <c r="L6" s="353"/>
      <c r="M6" s="350" t="str">
        <f>IF(Y3="","",CONCATENATE(VLOOKUP(Y3,AB1:AH1,2)," pont"))</f>
        <v/>
      </c>
      <c r="N6" s="353"/>
      <c r="O6" s="350" t="str">
        <f>IF(Y3="","",CONCATENATE(VLOOKUP(Y3,AB1:AH1,1)," pont"))</f>
        <v/>
      </c>
      <c r="P6" s="353"/>
      <c r="Q6" s="350"/>
      <c r="R6" s="354"/>
      <c r="S6" s="337"/>
      <c r="T6" s="338"/>
      <c r="U6" s="338"/>
      <c r="V6" s="338"/>
      <c r="W6" s="338"/>
      <c r="X6" s="338"/>
      <c r="Y6" s="207"/>
      <c r="Z6" s="207"/>
      <c r="AA6" s="207" t="s">
        <v>121</v>
      </c>
      <c r="AB6" s="208">
        <v>150</v>
      </c>
      <c r="AC6" s="208">
        <v>120</v>
      </c>
      <c r="AD6" s="208">
        <v>90</v>
      </c>
      <c r="AE6" s="208">
        <v>60</v>
      </c>
      <c r="AF6" s="208">
        <v>40</v>
      </c>
      <c r="AG6" s="208">
        <v>25</v>
      </c>
      <c r="AH6" s="208">
        <v>10</v>
      </c>
      <c r="AI6" s="228"/>
      <c r="AJ6" s="228"/>
      <c r="AK6" s="228"/>
      <c r="AL6" s="338"/>
      <c r="AM6" s="338"/>
      <c r="AN6" s="338"/>
      <c r="AO6" s="338"/>
      <c r="AP6" s="338"/>
      <c r="AQ6" s="338"/>
      <c r="AR6" s="338"/>
      <c r="AS6" s="338"/>
    </row>
    <row r="7" spans="1:45" ht="12.9" customHeight="1" x14ac:dyDescent="0.25">
      <c r="A7" s="355">
        <v>1</v>
      </c>
      <c r="B7" s="356" t="str">
        <f>IF($E7="","",VLOOKUP($E7,'Lány 2 kcs. A ELO'!$A$7:$O$22,14))</f>
        <v/>
      </c>
      <c r="C7" s="231" t="str">
        <f>IF($E7="","",VLOOKUP($E7,'Lány 2 kcs. A ELO'!$A$7:$O$22,15))</f>
        <v/>
      </c>
      <c r="D7" s="231" t="str">
        <f>IF($E7="","",VLOOKUP($E7,'Lány 2 kcs. A ELO'!$A$7:$O$22,5))</f>
        <v/>
      </c>
      <c r="E7" s="357"/>
      <c r="F7" s="312" t="str">
        <f>UPPER(IF($E7="","",VLOOKUP($E7,'Lány 2 kcs. A ELO'!$A$7:$O$22,2)))</f>
        <v/>
      </c>
      <c r="G7" s="312" t="str">
        <f>IF($E7="","",VLOOKUP($E7,'Lány 2 kcs. A ELO'!$A$7:$O$22,3))</f>
        <v/>
      </c>
      <c r="H7" s="312"/>
      <c r="I7" s="312" t="str">
        <f>IF($E7="","",VLOOKUP($E7,'Lány 2 kcs. A ELO'!$A$7:$O$22,4))</f>
        <v/>
      </c>
      <c r="J7" s="358"/>
      <c r="K7" s="359"/>
      <c r="L7" s="359"/>
      <c r="M7" s="359"/>
      <c r="N7" s="359"/>
      <c r="O7" s="360"/>
      <c r="P7" s="361"/>
      <c r="Q7" s="362"/>
      <c r="R7" s="363"/>
      <c r="S7" s="364"/>
      <c r="T7" s="364"/>
      <c r="U7" s="365" t="str">
        <f>Birók!P21</f>
        <v>Bíró</v>
      </c>
      <c r="V7" s="364"/>
      <c r="W7" s="364"/>
      <c r="X7" s="364"/>
      <c r="Y7" s="207"/>
      <c r="Z7" s="207"/>
      <c r="AA7" s="207" t="s">
        <v>122</v>
      </c>
      <c r="AB7" s="208">
        <v>120</v>
      </c>
      <c r="AC7" s="208">
        <v>90</v>
      </c>
      <c r="AD7" s="208">
        <v>60</v>
      </c>
      <c r="AE7" s="208">
        <v>40</v>
      </c>
      <c r="AF7" s="208">
        <v>25</v>
      </c>
      <c r="AG7" s="208">
        <v>10</v>
      </c>
      <c r="AH7" s="208">
        <v>5</v>
      </c>
      <c r="AI7" s="228"/>
      <c r="AJ7" s="228"/>
      <c r="AK7" s="228"/>
      <c r="AL7" s="364"/>
      <c r="AM7" s="364"/>
      <c r="AN7" s="364"/>
      <c r="AO7" s="364"/>
      <c r="AP7" s="364"/>
      <c r="AQ7" s="364"/>
      <c r="AR7" s="364"/>
      <c r="AS7" s="364"/>
    </row>
    <row r="8" spans="1:45" ht="12.9" customHeight="1" x14ac:dyDescent="0.25">
      <c r="A8" s="366"/>
      <c r="B8" s="367"/>
      <c r="C8" s="368"/>
      <c r="D8" s="368"/>
      <c r="E8" s="369"/>
      <c r="F8" s="359"/>
      <c r="G8" s="359"/>
      <c r="H8" s="370"/>
      <c r="I8" s="371" t="s">
        <v>183</v>
      </c>
      <c r="J8" s="372"/>
      <c r="K8" s="373" t="str">
        <f>UPPER(IF(OR(J8="a",J8="as"),F7,IF(OR(J8="b",J8="bs"),F9,0)))</f>
        <v>0</v>
      </c>
      <c r="L8" s="373"/>
      <c r="M8" s="359"/>
      <c r="N8" s="359"/>
      <c r="O8" s="360"/>
      <c r="P8" s="361"/>
      <c r="Q8" s="362"/>
      <c r="R8" s="363"/>
      <c r="S8" s="364"/>
      <c r="T8" s="364"/>
      <c r="U8" s="374" t="str">
        <f>Birók!P22</f>
        <v xml:space="preserve"> </v>
      </c>
      <c r="V8" s="364"/>
      <c r="W8" s="364"/>
      <c r="X8" s="364"/>
      <c r="Y8" s="207"/>
      <c r="Z8" s="207"/>
      <c r="AA8" s="207" t="s">
        <v>123</v>
      </c>
      <c r="AB8" s="208">
        <v>90</v>
      </c>
      <c r="AC8" s="208">
        <v>60</v>
      </c>
      <c r="AD8" s="208">
        <v>40</v>
      </c>
      <c r="AE8" s="208">
        <v>25</v>
      </c>
      <c r="AF8" s="208">
        <v>10</v>
      </c>
      <c r="AG8" s="208">
        <v>5</v>
      </c>
      <c r="AH8" s="208">
        <v>2</v>
      </c>
      <c r="AI8" s="228"/>
      <c r="AJ8" s="228"/>
      <c r="AK8" s="228"/>
      <c r="AL8" s="364"/>
      <c r="AM8" s="364"/>
      <c r="AN8" s="364"/>
      <c r="AO8" s="364"/>
      <c r="AP8" s="364"/>
      <c r="AQ8" s="364"/>
      <c r="AR8" s="364"/>
      <c r="AS8" s="364"/>
    </row>
    <row r="9" spans="1:45" ht="12.9" customHeight="1" x14ac:dyDescent="0.25">
      <c r="A9" s="366">
        <v>2</v>
      </c>
      <c r="B9" s="356" t="str">
        <f>IF($E9="","",VLOOKUP($E9,'Lány 2 kcs. A ELO'!$A$7:$O$22,14))</f>
        <v/>
      </c>
      <c r="C9" s="231" t="str">
        <f>IF($E9="","",VLOOKUP($E9,'Lány 2 kcs. A ELO'!$A$7:$O$22,15))</f>
        <v/>
      </c>
      <c r="D9" s="231" t="str">
        <f>IF($E9="","",VLOOKUP($E9,'Lány 2 kcs. A ELO'!$A$7:$O$22,5))</f>
        <v/>
      </c>
      <c r="E9" s="357"/>
      <c r="F9" s="232" t="str">
        <f>UPPER(IF($E9="","",VLOOKUP($E9,'Lány 2 kcs. A ELO'!$A$7:$O$22,2)))</f>
        <v/>
      </c>
      <c r="G9" s="232" t="str">
        <f>IF($E9="","",VLOOKUP($E9,'Lány 2 kcs. A ELO'!$A$7:$O$22,3))</f>
        <v/>
      </c>
      <c r="H9" s="232"/>
      <c r="I9" s="232" t="str">
        <f>IF($E9="","",VLOOKUP($E9,'Lány 2 kcs. A ELO'!$A$7:$O$22,4))</f>
        <v/>
      </c>
      <c r="J9" s="375"/>
      <c r="K9" s="359"/>
      <c r="L9" s="376"/>
      <c r="M9" s="359"/>
      <c r="N9" s="359"/>
      <c r="O9" s="360"/>
      <c r="P9" s="361"/>
      <c r="Q9" s="362"/>
      <c r="R9" s="363"/>
      <c r="S9" s="364"/>
      <c r="T9" s="364"/>
      <c r="U9" s="374" t="str">
        <f>Birók!P23</f>
        <v xml:space="preserve"> </v>
      </c>
      <c r="V9" s="364"/>
      <c r="W9" s="364"/>
      <c r="X9" s="364"/>
      <c r="Y9" s="207"/>
      <c r="Z9" s="207"/>
      <c r="AA9" s="207" t="s">
        <v>124</v>
      </c>
      <c r="AB9" s="208">
        <v>60</v>
      </c>
      <c r="AC9" s="208">
        <v>40</v>
      </c>
      <c r="AD9" s="208">
        <v>25</v>
      </c>
      <c r="AE9" s="208">
        <v>10</v>
      </c>
      <c r="AF9" s="208">
        <v>5</v>
      </c>
      <c r="AG9" s="208">
        <v>2</v>
      </c>
      <c r="AH9" s="208">
        <v>1</v>
      </c>
      <c r="AI9" s="228"/>
      <c r="AJ9" s="228"/>
      <c r="AK9" s="228"/>
      <c r="AL9" s="364"/>
      <c r="AM9" s="364"/>
      <c r="AN9" s="364"/>
      <c r="AO9" s="364"/>
      <c r="AP9" s="364"/>
      <c r="AQ9" s="364"/>
      <c r="AR9" s="364"/>
      <c r="AS9" s="364"/>
    </row>
    <row r="10" spans="1:45" ht="12.9" customHeight="1" x14ac:dyDescent="0.25">
      <c r="A10" s="366"/>
      <c r="B10" s="367"/>
      <c r="C10" s="368"/>
      <c r="D10" s="368"/>
      <c r="E10" s="377"/>
      <c r="F10" s="359"/>
      <c r="G10" s="359"/>
      <c r="H10" s="370"/>
      <c r="I10" s="359"/>
      <c r="J10" s="378"/>
      <c r="K10" s="371" t="s">
        <v>183</v>
      </c>
      <c r="L10" s="379"/>
      <c r="M10" s="373" t="str">
        <f>UPPER(IF(OR(L10="a",L10="as"),K8,IF(OR(L10="b",L10="bs"),K12,0)))</f>
        <v>0</v>
      </c>
      <c r="N10" s="380"/>
      <c r="O10" s="381"/>
      <c r="P10" s="381"/>
      <c r="Q10" s="362"/>
      <c r="R10" s="363"/>
      <c r="S10" s="364"/>
      <c r="T10" s="364"/>
      <c r="U10" s="374" t="str">
        <f>Birók!P24</f>
        <v xml:space="preserve"> </v>
      </c>
      <c r="V10" s="364"/>
      <c r="W10" s="364"/>
      <c r="X10" s="364"/>
      <c r="Y10" s="207"/>
      <c r="Z10" s="207"/>
      <c r="AA10" s="207" t="s">
        <v>126</v>
      </c>
      <c r="AB10" s="208">
        <v>40</v>
      </c>
      <c r="AC10" s="208">
        <v>25</v>
      </c>
      <c r="AD10" s="208">
        <v>15</v>
      </c>
      <c r="AE10" s="208">
        <v>7</v>
      </c>
      <c r="AF10" s="208">
        <v>4</v>
      </c>
      <c r="AG10" s="208">
        <v>1</v>
      </c>
      <c r="AH10" s="208">
        <v>0</v>
      </c>
      <c r="AI10" s="228"/>
      <c r="AJ10" s="228"/>
      <c r="AK10" s="228"/>
      <c r="AL10" s="364"/>
      <c r="AM10" s="364"/>
      <c r="AN10" s="364"/>
      <c r="AO10" s="364"/>
      <c r="AP10" s="364"/>
      <c r="AQ10" s="364"/>
      <c r="AR10" s="364"/>
      <c r="AS10" s="364"/>
    </row>
    <row r="11" spans="1:45" ht="12.9" customHeight="1" x14ac:dyDescent="0.25">
      <c r="A11" s="366">
        <v>3</v>
      </c>
      <c r="B11" s="356" t="str">
        <f>IF($E11="","",VLOOKUP($E11,'Lány 2 kcs. A ELO'!$A$7:$O$22,14))</f>
        <v/>
      </c>
      <c r="C11" s="231" t="str">
        <f>IF($E11="","",VLOOKUP($E11,'Lány 2 kcs. A ELO'!$A$7:$O$22,15))</f>
        <v/>
      </c>
      <c r="D11" s="231" t="str">
        <f>IF($E11="","",VLOOKUP($E11,'Lány 2 kcs. A ELO'!$A$7:$O$22,5))</f>
        <v/>
      </c>
      <c r="E11" s="357"/>
      <c r="F11" s="232" t="str">
        <f>UPPER(IF($E11="","",VLOOKUP($E11,'Lány 2 kcs. A ELO'!$A$7:$O$22,2)))</f>
        <v/>
      </c>
      <c r="G11" s="232" t="str">
        <f>IF($E11="","",VLOOKUP($E11,'Lány 2 kcs. A ELO'!$A$7:$O$22,3))</f>
        <v/>
      </c>
      <c r="H11" s="232"/>
      <c r="I11" s="232" t="str">
        <f>IF($E11="","",VLOOKUP($E11,'Lány 2 kcs. A ELO'!$A$7:$O$22,4))</f>
        <v/>
      </c>
      <c r="J11" s="358"/>
      <c r="K11" s="359"/>
      <c r="L11" s="382"/>
      <c r="M11" s="359"/>
      <c r="N11" s="383"/>
      <c r="O11" s="381"/>
      <c r="P11" s="381"/>
      <c r="Q11" s="362"/>
      <c r="R11" s="363"/>
      <c r="S11" s="364"/>
      <c r="T11" s="364"/>
      <c r="U11" s="374" t="str">
        <f>Birók!P25</f>
        <v xml:space="preserve"> </v>
      </c>
      <c r="V11" s="364"/>
      <c r="W11" s="364"/>
      <c r="X11" s="364"/>
      <c r="Y11" s="207"/>
      <c r="Z11" s="207"/>
      <c r="AA11" s="207" t="s">
        <v>127</v>
      </c>
      <c r="AB11" s="208">
        <v>25</v>
      </c>
      <c r="AC11" s="208">
        <v>15</v>
      </c>
      <c r="AD11" s="208">
        <v>10</v>
      </c>
      <c r="AE11" s="208">
        <v>6</v>
      </c>
      <c r="AF11" s="208">
        <v>3</v>
      </c>
      <c r="AG11" s="208">
        <v>1</v>
      </c>
      <c r="AH11" s="208">
        <v>0</v>
      </c>
      <c r="AI11" s="228"/>
      <c r="AJ11" s="228"/>
      <c r="AK11" s="228"/>
      <c r="AL11" s="364"/>
      <c r="AM11" s="364"/>
      <c r="AN11" s="364"/>
      <c r="AO11" s="364"/>
      <c r="AP11" s="364"/>
      <c r="AQ11" s="364"/>
      <c r="AR11" s="364"/>
      <c r="AS11" s="364"/>
    </row>
    <row r="12" spans="1:45" ht="12.9" customHeight="1" x14ac:dyDescent="0.25">
      <c r="A12" s="366"/>
      <c r="B12" s="367"/>
      <c r="C12" s="368"/>
      <c r="D12" s="368"/>
      <c r="E12" s="377"/>
      <c r="F12" s="359"/>
      <c r="G12" s="359"/>
      <c r="H12" s="370"/>
      <c r="I12" s="371" t="s">
        <v>183</v>
      </c>
      <c r="J12" s="372"/>
      <c r="K12" s="373" t="str">
        <f>UPPER(IF(OR(J12="a",J12="as"),F11,IF(OR(J12="b",J12="bs"),F13,0)))</f>
        <v>0</v>
      </c>
      <c r="L12" s="384"/>
      <c r="M12" s="359"/>
      <c r="N12" s="383"/>
      <c r="O12" s="381"/>
      <c r="P12" s="381"/>
      <c r="Q12" s="362"/>
      <c r="R12" s="363"/>
      <c r="S12" s="364"/>
      <c r="T12" s="364"/>
      <c r="U12" s="374" t="str">
        <f>Birók!P26</f>
        <v xml:space="preserve"> </v>
      </c>
      <c r="V12" s="364"/>
      <c r="W12" s="364"/>
      <c r="X12" s="364"/>
      <c r="Y12" s="207"/>
      <c r="Z12" s="207"/>
      <c r="AA12" s="207" t="s">
        <v>129</v>
      </c>
      <c r="AB12" s="208">
        <v>15</v>
      </c>
      <c r="AC12" s="208">
        <v>10</v>
      </c>
      <c r="AD12" s="208">
        <v>6</v>
      </c>
      <c r="AE12" s="208">
        <v>3</v>
      </c>
      <c r="AF12" s="208">
        <v>1</v>
      </c>
      <c r="AG12" s="208">
        <v>0</v>
      </c>
      <c r="AH12" s="208">
        <v>0</v>
      </c>
      <c r="AI12" s="228"/>
      <c r="AJ12" s="228"/>
      <c r="AK12" s="228"/>
      <c r="AL12" s="364"/>
      <c r="AM12" s="364"/>
      <c r="AN12" s="364"/>
      <c r="AO12" s="364"/>
      <c r="AP12" s="364"/>
      <c r="AQ12" s="364"/>
      <c r="AR12" s="364"/>
      <c r="AS12" s="364"/>
    </row>
    <row r="13" spans="1:45" ht="12.9" customHeight="1" x14ac:dyDescent="0.25">
      <c r="A13" s="366">
        <v>4</v>
      </c>
      <c r="B13" s="356" t="str">
        <f>IF($E13="","",VLOOKUP($E13,'Lány 2 kcs. A ELO'!$A$7:$O$22,14))</f>
        <v/>
      </c>
      <c r="C13" s="231" t="str">
        <f>IF($E13="","",VLOOKUP($E13,'Lány 2 kcs. A ELO'!$A$7:$O$22,15))</f>
        <v/>
      </c>
      <c r="D13" s="231" t="str">
        <f>IF($E13="","",VLOOKUP($E13,'Lány 2 kcs. A ELO'!$A$7:$O$22,5))</f>
        <v/>
      </c>
      <c r="E13" s="357"/>
      <c r="F13" s="232" t="str">
        <f>UPPER(IF($E13="","",VLOOKUP($E13,'Lány 2 kcs. A ELO'!$A$7:$O$22,2)))</f>
        <v/>
      </c>
      <c r="G13" s="232" t="str">
        <f>IF($E13="","",VLOOKUP($E13,'Lány 2 kcs. A ELO'!$A$7:$O$22,3))</f>
        <v/>
      </c>
      <c r="H13" s="232"/>
      <c r="I13" s="232" t="str">
        <f>IF($E13="","",VLOOKUP($E13,'Lány 2 kcs. A ELO'!$A$7:$O$22,4))</f>
        <v/>
      </c>
      <c r="J13" s="385"/>
      <c r="K13" s="359"/>
      <c r="L13" s="359"/>
      <c r="M13" s="359"/>
      <c r="N13" s="383"/>
      <c r="O13" s="381"/>
      <c r="P13" s="381"/>
      <c r="Q13" s="362"/>
      <c r="R13" s="363"/>
      <c r="S13" s="364"/>
      <c r="T13" s="364"/>
      <c r="U13" s="374" t="str">
        <f>Birók!P27</f>
        <v xml:space="preserve"> </v>
      </c>
      <c r="V13" s="364"/>
      <c r="W13" s="364"/>
      <c r="X13" s="364"/>
      <c r="Y13" s="207"/>
      <c r="Z13" s="207"/>
      <c r="AA13" s="207" t="s">
        <v>130</v>
      </c>
      <c r="AB13" s="208">
        <v>10</v>
      </c>
      <c r="AC13" s="208">
        <v>6</v>
      </c>
      <c r="AD13" s="208">
        <v>3</v>
      </c>
      <c r="AE13" s="208">
        <v>1</v>
      </c>
      <c r="AF13" s="208">
        <v>0</v>
      </c>
      <c r="AG13" s="208">
        <v>0</v>
      </c>
      <c r="AH13" s="208">
        <v>0</v>
      </c>
      <c r="AI13" s="228"/>
      <c r="AJ13" s="228"/>
      <c r="AK13" s="228"/>
      <c r="AL13" s="364"/>
      <c r="AM13" s="364"/>
      <c r="AN13" s="364"/>
      <c r="AO13" s="364"/>
      <c r="AP13" s="364"/>
      <c r="AQ13" s="364"/>
      <c r="AR13" s="364"/>
      <c r="AS13" s="364"/>
    </row>
    <row r="14" spans="1:45" ht="12.9" customHeight="1" x14ac:dyDescent="0.25">
      <c r="A14" s="366"/>
      <c r="B14" s="367"/>
      <c r="C14" s="368"/>
      <c r="D14" s="368"/>
      <c r="E14" s="377"/>
      <c r="F14" s="359"/>
      <c r="G14" s="359"/>
      <c r="H14" s="370"/>
      <c r="I14" s="359"/>
      <c r="J14" s="378"/>
      <c r="K14" s="359"/>
      <c r="L14" s="359"/>
      <c r="M14" s="371" t="s">
        <v>183</v>
      </c>
      <c r="N14" s="379"/>
      <c r="O14" s="373" t="str">
        <f>UPPER(IF(OR(N14="a",N14="as"),M10,IF(OR(N14="b",N14="bs"),M18,0)))</f>
        <v>0</v>
      </c>
      <c r="P14" s="380"/>
      <c r="Q14" s="362"/>
      <c r="R14" s="363"/>
      <c r="S14" s="364"/>
      <c r="T14" s="364"/>
      <c r="U14" s="374" t="str">
        <f>Birók!P28</f>
        <v xml:space="preserve"> </v>
      </c>
      <c r="V14" s="364"/>
      <c r="W14" s="364"/>
      <c r="X14" s="364"/>
      <c r="Y14" s="207"/>
      <c r="Z14" s="207"/>
      <c r="AA14" s="207" t="s">
        <v>131</v>
      </c>
      <c r="AB14" s="208">
        <v>3</v>
      </c>
      <c r="AC14" s="208">
        <v>2</v>
      </c>
      <c r="AD14" s="208">
        <v>1</v>
      </c>
      <c r="AE14" s="208">
        <v>0</v>
      </c>
      <c r="AF14" s="208">
        <v>0</v>
      </c>
      <c r="AG14" s="208">
        <v>0</v>
      </c>
      <c r="AH14" s="208">
        <v>0</v>
      </c>
      <c r="AI14" s="228"/>
      <c r="AJ14" s="228"/>
      <c r="AK14" s="228"/>
      <c r="AL14" s="364"/>
      <c r="AM14" s="364"/>
      <c r="AN14" s="364"/>
      <c r="AO14" s="364"/>
      <c r="AP14" s="364"/>
      <c r="AQ14" s="364"/>
      <c r="AR14" s="364"/>
      <c r="AS14" s="364"/>
    </row>
    <row r="15" spans="1:45" ht="12.9" customHeight="1" x14ac:dyDescent="0.25">
      <c r="A15" s="366">
        <v>5</v>
      </c>
      <c r="B15" s="356" t="str">
        <f>IF($E15="","",VLOOKUP($E15,'Lány 2 kcs. A ELO'!$A$7:$O$22,14))</f>
        <v/>
      </c>
      <c r="C15" s="231" t="str">
        <f>IF($E15="","",VLOOKUP($E15,'Lány 2 kcs. A ELO'!$A$7:$O$22,15))</f>
        <v/>
      </c>
      <c r="D15" s="231" t="str">
        <f>IF($E15="","",VLOOKUP($E15,'Lány 2 kcs. A ELO'!$A$7:$O$22,5))</f>
        <v/>
      </c>
      <c r="E15" s="357"/>
      <c r="F15" s="232" t="str">
        <f>UPPER(IF($E15="","",VLOOKUP($E15,'Lány 2 kcs. A ELO'!$A$7:$O$22,2)))</f>
        <v/>
      </c>
      <c r="G15" s="232" t="str">
        <f>IF($E15="","",VLOOKUP($E15,'Lány 2 kcs. A ELO'!$A$7:$O$22,3))</f>
        <v/>
      </c>
      <c r="H15" s="232"/>
      <c r="I15" s="232" t="str">
        <f>IF($E15="","",VLOOKUP($E15,'Lány 2 kcs. A ELO'!$A$7:$O$22,4))</f>
        <v/>
      </c>
      <c r="J15" s="386"/>
      <c r="K15" s="359"/>
      <c r="L15" s="359"/>
      <c r="M15" s="359"/>
      <c r="N15" s="383"/>
      <c r="O15" s="359"/>
      <c r="P15" s="387"/>
      <c r="Q15" s="388"/>
      <c r="R15" s="363"/>
      <c r="S15" s="364"/>
      <c r="T15" s="364"/>
      <c r="U15" s="374" t="str">
        <f>Birók!P29</f>
        <v xml:space="preserve"> </v>
      </c>
      <c r="V15" s="364"/>
      <c r="W15" s="364"/>
      <c r="X15" s="364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28"/>
      <c r="AJ15" s="228"/>
      <c r="AK15" s="228"/>
      <c r="AL15" s="364"/>
      <c r="AM15" s="364"/>
      <c r="AN15" s="364"/>
      <c r="AO15" s="364"/>
      <c r="AP15" s="364"/>
      <c r="AQ15" s="364"/>
      <c r="AR15" s="364"/>
      <c r="AS15" s="364"/>
    </row>
    <row r="16" spans="1:45" ht="12.9" customHeight="1" x14ac:dyDescent="0.25">
      <c r="A16" s="366"/>
      <c r="B16" s="367"/>
      <c r="C16" s="368"/>
      <c r="D16" s="368"/>
      <c r="E16" s="377"/>
      <c r="F16" s="359"/>
      <c r="G16" s="359"/>
      <c r="H16" s="370"/>
      <c r="I16" s="371" t="s">
        <v>183</v>
      </c>
      <c r="J16" s="372"/>
      <c r="K16" s="373" t="str">
        <f>UPPER(IF(OR(J16="a",J16="as"),F15,IF(OR(J16="b",J16="bs"),F17,0)))</f>
        <v>0</v>
      </c>
      <c r="L16" s="373"/>
      <c r="M16" s="359"/>
      <c r="N16" s="383"/>
      <c r="O16" s="371"/>
      <c r="P16" s="387"/>
      <c r="Q16" s="388"/>
      <c r="R16" s="363"/>
      <c r="S16" s="364"/>
      <c r="T16" s="364"/>
      <c r="U16" s="389" t="str">
        <f>Birók!P30</f>
        <v>Egyik sem</v>
      </c>
      <c r="V16" s="364"/>
      <c r="W16" s="364"/>
      <c r="X16" s="364"/>
      <c r="Y16" s="207"/>
      <c r="Z16" s="207"/>
      <c r="AA16" s="207" t="s">
        <v>105</v>
      </c>
      <c r="AB16" s="208">
        <v>150</v>
      </c>
      <c r="AC16" s="208">
        <v>120</v>
      </c>
      <c r="AD16" s="208">
        <v>90</v>
      </c>
      <c r="AE16" s="208">
        <v>60</v>
      </c>
      <c r="AF16" s="208">
        <v>40</v>
      </c>
      <c r="AG16" s="208">
        <v>25</v>
      </c>
      <c r="AH16" s="208">
        <v>15</v>
      </c>
      <c r="AI16" s="228"/>
      <c r="AJ16" s="228"/>
      <c r="AK16" s="228"/>
      <c r="AL16" s="364"/>
      <c r="AM16" s="364"/>
      <c r="AN16" s="364"/>
      <c r="AO16" s="364"/>
      <c r="AP16" s="364"/>
      <c r="AQ16" s="364"/>
      <c r="AR16" s="364"/>
      <c r="AS16" s="364"/>
    </row>
    <row r="17" spans="1:45" ht="12.9" customHeight="1" x14ac:dyDescent="0.25">
      <c r="A17" s="366">
        <v>6</v>
      </c>
      <c r="B17" s="356" t="str">
        <f>IF($E17="","",VLOOKUP($E17,'Lány 2 kcs. A ELO'!$A$7:$O$22,14))</f>
        <v/>
      </c>
      <c r="C17" s="231" t="str">
        <f>IF($E17="","",VLOOKUP($E17,'Lány 2 kcs. A ELO'!$A$7:$O$22,15))</f>
        <v/>
      </c>
      <c r="D17" s="231" t="str">
        <f>IF($E17="","",VLOOKUP($E17,'Lány 2 kcs. A ELO'!$A$7:$O$22,5))</f>
        <v/>
      </c>
      <c r="E17" s="357"/>
      <c r="F17" s="232" t="str">
        <f>UPPER(IF($E17="","",VLOOKUP($E17,'Lány 2 kcs. A ELO'!$A$7:$O$22,2)))</f>
        <v/>
      </c>
      <c r="G17" s="232" t="str">
        <f>IF($E17="","",VLOOKUP($E17,'Lány 2 kcs. A ELO'!$A$7:$O$22,3))</f>
        <v/>
      </c>
      <c r="H17" s="232"/>
      <c r="I17" s="232" t="str">
        <f>IF($E17="","",VLOOKUP($E17,'Lány 2 kcs. A ELO'!$A$7:$O$22,4))</f>
        <v/>
      </c>
      <c r="J17" s="375"/>
      <c r="K17" s="359"/>
      <c r="L17" s="376"/>
      <c r="M17" s="359"/>
      <c r="N17" s="383"/>
      <c r="O17" s="381"/>
      <c r="P17" s="387"/>
      <c r="Q17" s="388"/>
      <c r="R17" s="363"/>
      <c r="S17" s="364"/>
      <c r="T17" s="364"/>
      <c r="U17" s="364"/>
      <c r="V17" s="364"/>
      <c r="W17" s="364"/>
      <c r="X17" s="364"/>
      <c r="Y17" s="207"/>
      <c r="Z17" s="207"/>
      <c r="AA17" s="207" t="s">
        <v>108</v>
      </c>
      <c r="AB17" s="208">
        <v>120</v>
      </c>
      <c r="AC17" s="208">
        <v>90</v>
      </c>
      <c r="AD17" s="208">
        <v>60</v>
      </c>
      <c r="AE17" s="208">
        <v>40</v>
      </c>
      <c r="AF17" s="208">
        <v>25</v>
      </c>
      <c r="AG17" s="208">
        <v>15</v>
      </c>
      <c r="AH17" s="208">
        <v>8</v>
      </c>
      <c r="AI17" s="228"/>
      <c r="AJ17" s="228"/>
      <c r="AK17" s="228"/>
      <c r="AL17" s="364"/>
      <c r="AM17" s="364"/>
      <c r="AN17" s="364"/>
      <c r="AO17" s="364"/>
      <c r="AP17" s="364"/>
      <c r="AQ17" s="364"/>
      <c r="AR17" s="364"/>
      <c r="AS17" s="364"/>
    </row>
    <row r="18" spans="1:45" ht="12.9" customHeight="1" x14ac:dyDescent="0.25">
      <c r="A18" s="366"/>
      <c r="B18" s="367"/>
      <c r="C18" s="368"/>
      <c r="D18" s="368"/>
      <c r="E18" s="377"/>
      <c r="F18" s="359"/>
      <c r="G18" s="359"/>
      <c r="H18" s="370"/>
      <c r="I18" s="359"/>
      <c r="J18" s="378"/>
      <c r="K18" s="371" t="s">
        <v>183</v>
      </c>
      <c r="L18" s="379"/>
      <c r="M18" s="373" t="str">
        <f>UPPER(IF(OR(L18="a",L18="as"),K16,IF(OR(L18="b",L18="bs"),K20,0)))</f>
        <v>0</v>
      </c>
      <c r="N18" s="390"/>
      <c r="O18" s="381"/>
      <c r="P18" s="387"/>
      <c r="Q18" s="388"/>
      <c r="R18" s="363"/>
      <c r="S18" s="364"/>
      <c r="T18" s="364"/>
      <c r="U18" s="364"/>
      <c r="V18" s="364"/>
      <c r="W18" s="364"/>
      <c r="X18" s="364"/>
      <c r="Y18" s="207"/>
      <c r="Z18" s="207"/>
      <c r="AA18" s="207" t="s">
        <v>111</v>
      </c>
      <c r="AB18" s="208">
        <v>90</v>
      </c>
      <c r="AC18" s="208">
        <v>60</v>
      </c>
      <c r="AD18" s="208">
        <v>40</v>
      </c>
      <c r="AE18" s="208">
        <v>25</v>
      </c>
      <c r="AF18" s="208">
        <v>15</v>
      </c>
      <c r="AG18" s="208">
        <v>8</v>
      </c>
      <c r="AH18" s="208">
        <v>4</v>
      </c>
      <c r="AI18" s="228"/>
      <c r="AJ18" s="228"/>
      <c r="AK18" s="228"/>
      <c r="AL18" s="364"/>
      <c r="AM18" s="364"/>
      <c r="AN18" s="364"/>
      <c r="AO18" s="364"/>
      <c r="AP18" s="364"/>
      <c r="AQ18" s="364"/>
      <c r="AR18" s="364"/>
      <c r="AS18" s="364"/>
    </row>
    <row r="19" spans="1:45" ht="12.9" customHeight="1" x14ac:dyDescent="0.25">
      <c r="A19" s="366">
        <v>7</v>
      </c>
      <c r="B19" s="356" t="str">
        <f>IF($E19="","",VLOOKUP($E19,'Lány 2 kcs. A ELO'!$A$7:$O$22,14))</f>
        <v/>
      </c>
      <c r="C19" s="231" t="str">
        <f>IF($E19="","",VLOOKUP($E19,'Lány 2 kcs. A ELO'!$A$7:$O$22,15))</f>
        <v/>
      </c>
      <c r="D19" s="231" t="str">
        <f>IF($E19="","",VLOOKUP($E19,'Lány 2 kcs. A ELO'!$A$7:$O$22,5))</f>
        <v/>
      </c>
      <c r="E19" s="357"/>
      <c r="F19" s="232" t="str">
        <f>UPPER(IF($E19="","",VLOOKUP($E19,'Lány 2 kcs. A ELO'!$A$7:$O$22,2)))</f>
        <v/>
      </c>
      <c r="G19" s="232" t="str">
        <f>IF($E19="","",VLOOKUP($E19,'Lány 2 kcs. A ELO'!$A$7:$O$22,3))</f>
        <v/>
      </c>
      <c r="H19" s="232"/>
      <c r="I19" s="232" t="str">
        <f>IF($E19="","",VLOOKUP($E19,'Lány 2 kcs. A ELO'!$A$7:$O$22,4))</f>
        <v/>
      </c>
      <c r="J19" s="358"/>
      <c r="K19" s="359"/>
      <c r="L19" s="382"/>
      <c r="M19" s="359"/>
      <c r="N19" s="381"/>
      <c r="O19" s="381"/>
      <c r="P19" s="387"/>
      <c r="Q19" s="388"/>
      <c r="R19" s="363"/>
      <c r="S19" s="364"/>
      <c r="T19" s="364"/>
      <c r="U19" s="364"/>
      <c r="V19" s="364"/>
      <c r="W19" s="364"/>
      <c r="X19" s="364"/>
      <c r="Y19" s="207"/>
      <c r="Z19" s="207"/>
      <c r="AA19" s="207" t="s">
        <v>121</v>
      </c>
      <c r="AB19" s="208">
        <v>60</v>
      </c>
      <c r="AC19" s="208">
        <v>40</v>
      </c>
      <c r="AD19" s="208">
        <v>25</v>
      </c>
      <c r="AE19" s="208">
        <v>15</v>
      </c>
      <c r="AF19" s="208">
        <v>8</v>
      </c>
      <c r="AG19" s="208">
        <v>4</v>
      </c>
      <c r="AH19" s="208">
        <v>2</v>
      </c>
      <c r="AI19" s="228"/>
      <c r="AJ19" s="228"/>
      <c r="AK19" s="228"/>
      <c r="AL19" s="364"/>
      <c r="AM19" s="364"/>
      <c r="AN19" s="364"/>
      <c r="AO19" s="364"/>
      <c r="AP19" s="364"/>
      <c r="AQ19" s="364"/>
      <c r="AR19" s="364"/>
      <c r="AS19" s="364"/>
    </row>
    <row r="20" spans="1:45" ht="12.9" customHeight="1" x14ac:dyDescent="0.25">
      <c r="A20" s="366"/>
      <c r="B20" s="367"/>
      <c r="C20" s="368"/>
      <c r="D20" s="368"/>
      <c r="E20" s="369"/>
      <c r="F20" s="359"/>
      <c r="G20" s="359"/>
      <c r="H20" s="370"/>
      <c r="I20" s="371" t="s">
        <v>183</v>
      </c>
      <c r="J20" s="372"/>
      <c r="K20" s="373" t="str">
        <f>UPPER(IF(OR(J20="a",J20="as"),F19,IF(OR(J20="b",J20="bs"),F21,0)))</f>
        <v>0</v>
      </c>
      <c r="L20" s="384"/>
      <c r="M20" s="359"/>
      <c r="N20" s="381"/>
      <c r="O20" s="381"/>
      <c r="P20" s="387"/>
      <c r="Q20" s="388"/>
      <c r="R20" s="363"/>
      <c r="S20" s="364"/>
      <c r="T20" s="364"/>
      <c r="U20" s="364"/>
      <c r="V20" s="364"/>
      <c r="W20" s="364"/>
      <c r="X20" s="364"/>
      <c r="Y20" s="207"/>
      <c r="Z20" s="207"/>
      <c r="AA20" s="207" t="s">
        <v>122</v>
      </c>
      <c r="AB20" s="208">
        <v>40</v>
      </c>
      <c r="AC20" s="208">
        <v>25</v>
      </c>
      <c r="AD20" s="208">
        <v>15</v>
      </c>
      <c r="AE20" s="208">
        <v>8</v>
      </c>
      <c r="AF20" s="208">
        <v>4</v>
      </c>
      <c r="AG20" s="208">
        <v>2</v>
      </c>
      <c r="AH20" s="208">
        <v>1</v>
      </c>
      <c r="AI20" s="228"/>
      <c r="AJ20" s="228"/>
      <c r="AK20" s="228"/>
      <c r="AL20" s="364"/>
      <c r="AM20" s="364"/>
      <c r="AN20" s="364"/>
      <c r="AO20" s="364"/>
      <c r="AP20" s="364"/>
      <c r="AQ20" s="364"/>
      <c r="AR20" s="364"/>
      <c r="AS20" s="364"/>
    </row>
    <row r="21" spans="1:45" ht="12.9" customHeight="1" x14ac:dyDescent="0.25">
      <c r="A21" s="355">
        <v>8</v>
      </c>
      <c r="B21" s="356" t="str">
        <f>IF($E21="","",VLOOKUP($E21,'Lány 2 kcs. A ELO'!$A$7:$O$22,14))</f>
        <v/>
      </c>
      <c r="C21" s="231" t="str">
        <f>IF($E21="","",VLOOKUP($E21,'Lány 2 kcs. A ELO'!$A$7:$O$22,15))</f>
        <v/>
      </c>
      <c r="D21" s="231" t="str">
        <f>IF($E21="","",VLOOKUP($E21,'Lány 2 kcs. A ELO'!$A$7:$O$22,5))</f>
        <v/>
      </c>
      <c r="E21" s="357"/>
      <c r="F21" s="312" t="str">
        <f>UPPER(IF($E21="","",VLOOKUP($E21,'Lány 2 kcs. A ELO'!$A$7:$O$22,2)))</f>
        <v/>
      </c>
      <c r="G21" s="312" t="str">
        <f>IF($E21="","",VLOOKUP($E21,'Lány 2 kcs. A ELO'!$A$7:$O$22,3))</f>
        <v/>
      </c>
      <c r="H21" s="312"/>
      <c r="I21" s="312" t="str">
        <f>IF($E21="","",VLOOKUP($E21,'Lány 2 kcs. A ELO'!$A$7:$O$22,4))</f>
        <v/>
      </c>
      <c r="J21" s="385"/>
      <c r="K21" s="359"/>
      <c r="L21" s="359"/>
      <c r="M21" s="359"/>
      <c r="N21" s="381"/>
      <c r="O21" s="381"/>
      <c r="P21" s="387"/>
      <c r="Q21" s="388"/>
      <c r="R21" s="363"/>
      <c r="S21" s="364"/>
      <c r="T21" s="364"/>
      <c r="U21" s="364"/>
      <c r="V21" s="364"/>
      <c r="W21" s="364"/>
      <c r="X21" s="364"/>
      <c r="Y21" s="207"/>
      <c r="Z21" s="207"/>
      <c r="AA21" s="207" t="s">
        <v>123</v>
      </c>
      <c r="AB21" s="208">
        <v>25</v>
      </c>
      <c r="AC21" s="208">
        <v>15</v>
      </c>
      <c r="AD21" s="208">
        <v>10</v>
      </c>
      <c r="AE21" s="208">
        <v>6</v>
      </c>
      <c r="AF21" s="208">
        <v>3</v>
      </c>
      <c r="AG21" s="208">
        <v>1</v>
      </c>
      <c r="AH21" s="208">
        <v>0</v>
      </c>
      <c r="AI21" s="228"/>
      <c r="AJ21" s="228"/>
      <c r="AK21" s="228"/>
      <c r="AL21" s="364"/>
      <c r="AM21" s="364"/>
      <c r="AN21" s="364"/>
      <c r="AO21" s="364"/>
      <c r="AP21" s="364"/>
      <c r="AQ21" s="364"/>
      <c r="AR21" s="364"/>
      <c r="AS21" s="364"/>
    </row>
    <row r="22" spans="1:45" ht="9.6" customHeight="1" x14ac:dyDescent="0.25">
      <c r="A22" s="391"/>
      <c r="B22" s="360"/>
      <c r="C22" s="360"/>
      <c r="D22" s="360"/>
      <c r="E22" s="369"/>
      <c r="F22" s="360"/>
      <c r="G22" s="360"/>
      <c r="H22" s="360"/>
      <c r="I22" s="360"/>
      <c r="J22" s="369"/>
      <c r="K22" s="360"/>
      <c r="L22" s="360"/>
      <c r="M22" s="360"/>
      <c r="N22" s="362"/>
      <c r="O22" s="362"/>
      <c r="P22" s="362"/>
      <c r="Q22" s="362"/>
      <c r="R22" s="363"/>
      <c r="S22" s="364"/>
      <c r="T22" s="364"/>
      <c r="U22" s="364"/>
      <c r="V22" s="364"/>
      <c r="W22" s="364"/>
      <c r="X22" s="364"/>
      <c r="Y22" s="207"/>
      <c r="Z22" s="207"/>
      <c r="AA22" s="207" t="s">
        <v>124</v>
      </c>
      <c r="AB22" s="208">
        <v>15</v>
      </c>
      <c r="AC22" s="208">
        <v>10</v>
      </c>
      <c r="AD22" s="208">
        <v>6</v>
      </c>
      <c r="AE22" s="208">
        <v>3</v>
      </c>
      <c r="AF22" s="208">
        <v>1</v>
      </c>
      <c r="AG22" s="208">
        <v>0</v>
      </c>
      <c r="AH22" s="208">
        <v>0</v>
      </c>
      <c r="AI22" s="228"/>
      <c r="AJ22" s="228"/>
      <c r="AK22" s="228"/>
      <c r="AL22" s="364"/>
      <c r="AM22" s="364"/>
      <c r="AN22" s="364"/>
      <c r="AO22" s="364"/>
      <c r="AP22" s="364"/>
      <c r="AQ22" s="364"/>
      <c r="AR22" s="364"/>
      <c r="AS22" s="364"/>
    </row>
    <row r="23" spans="1:45" ht="9.6" customHeight="1" x14ac:dyDescent="0.25">
      <c r="A23" s="392"/>
      <c r="B23" s="369"/>
      <c r="C23" s="369"/>
      <c r="D23" s="369"/>
      <c r="E23" s="369"/>
      <c r="F23" s="360"/>
      <c r="G23" s="360"/>
      <c r="H23" s="364"/>
      <c r="I23" s="393"/>
      <c r="J23" s="369"/>
      <c r="K23" s="360"/>
      <c r="L23" s="360"/>
      <c r="M23" s="360"/>
      <c r="N23" s="362"/>
      <c r="O23" s="362"/>
      <c r="P23" s="362"/>
      <c r="Q23" s="362"/>
      <c r="R23" s="363"/>
      <c r="S23" s="364"/>
      <c r="T23" s="364"/>
      <c r="U23" s="364"/>
      <c r="V23" s="364"/>
      <c r="W23" s="364"/>
      <c r="X23" s="364"/>
      <c r="Y23" s="207"/>
      <c r="Z23" s="207"/>
      <c r="AA23" s="207" t="s">
        <v>126</v>
      </c>
      <c r="AB23" s="208">
        <v>10</v>
      </c>
      <c r="AC23" s="208">
        <v>6</v>
      </c>
      <c r="AD23" s="208">
        <v>3</v>
      </c>
      <c r="AE23" s="208">
        <v>1</v>
      </c>
      <c r="AF23" s="208">
        <v>0</v>
      </c>
      <c r="AG23" s="208">
        <v>0</v>
      </c>
      <c r="AH23" s="208">
        <v>0</v>
      </c>
      <c r="AI23" s="228"/>
      <c r="AJ23" s="228"/>
      <c r="AK23" s="228"/>
      <c r="AL23" s="364"/>
      <c r="AM23" s="364"/>
      <c r="AN23" s="364"/>
      <c r="AO23" s="364"/>
      <c r="AP23" s="364"/>
      <c r="AQ23" s="364"/>
      <c r="AR23" s="364"/>
      <c r="AS23" s="364"/>
    </row>
    <row r="24" spans="1:45" ht="9.6" customHeight="1" x14ac:dyDescent="0.25">
      <c r="A24" s="392"/>
      <c r="B24" s="360"/>
      <c r="C24" s="360"/>
      <c r="D24" s="360"/>
      <c r="E24" s="369"/>
      <c r="F24" s="360"/>
      <c r="G24" s="360"/>
      <c r="H24" s="360"/>
      <c r="I24" s="360"/>
      <c r="J24" s="369"/>
      <c r="K24" s="360"/>
      <c r="L24" s="394"/>
      <c r="M24" s="360"/>
      <c r="N24" s="362"/>
      <c r="O24" s="362"/>
      <c r="P24" s="362"/>
      <c r="Q24" s="362"/>
      <c r="R24" s="363"/>
      <c r="S24" s="364"/>
      <c r="T24" s="364"/>
      <c r="U24" s="364"/>
      <c r="V24" s="364"/>
      <c r="W24" s="364"/>
      <c r="X24" s="364"/>
      <c r="Y24" s="207"/>
      <c r="Z24" s="207"/>
      <c r="AA24" s="207" t="s">
        <v>127</v>
      </c>
      <c r="AB24" s="208">
        <v>6</v>
      </c>
      <c r="AC24" s="208">
        <v>3</v>
      </c>
      <c r="AD24" s="208">
        <v>1</v>
      </c>
      <c r="AE24" s="208">
        <v>0</v>
      </c>
      <c r="AF24" s="208">
        <v>0</v>
      </c>
      <c r="AG24" s="208">
        <v>0</v>
      </c>
      <c r="AH24" s="208">
        <v>0</v>
      </c>
      <c r="AI24" s="228"/>
      <c r="AJ24" s="228"/>
      <c r="AK24" s="228"/>
      <c r="AL24" s="364"/>
      <c r="AM24" s="364"/>
      <c r="AN24" s="364"/>
      <c r="AO24" s="364"/>
      <c r="AP24" s="364"/>
      <c r="AQ24" s="364"/>
      <c r="AR24" s="364"/>
      <c r="AS24" s="364"/>
    </row>
    <row r="25" spans="1:45" ht="9.6" customHeight="1" x14ac:dyDescent="0.25">
      <c r="A25" s="392"/>
      <c r="B25" s="369"/>
      <c r="C25" s="369"/>
      <c r="D25" s="369"/>
      <c r="E25" s="369"/>
      <c r="F25" s="360"/>
      <c r="G25" s="360"/>
      <c r="H25" s="364"/>
      <c r="I25" s="360"/>
      <c r="J25" s="369"/>
      <c r="K25" s="393"/>
      <c r="L25" s="369"/>
      <c r="M25" s="360"/>
      <c r="N25" s="362"/>
      <c r="O25" s="362"/>
      <c r="P25" s="362"/>
      <c r="Q25" s="362"/>
      <c r="R25" s="363"/>
      <c r="S25" s="364"/>
      <c r="T25" s="364"/>
      <c r="U25" s="364"/>
      <c r="V25" s="364"/>
      <c r="W25" s="364"/>
      <c r="X25" s="364"/>
      <c r="Y25" s="207"/>
      <c r="Z25" s="207"/>
      <c r="AA25" s="207" t="s">
        <v>129</v>
      </c>
      <c r="AB25" s="208">
        <v>3</v>
      </c>
      <c r="AC25" s="208">
        <v>2</v>
      </c>
      <c r="AD25" s="208">
        <v>1</v>
      </c>
      <c r="AE25" s="208">
        <v>0</v>
      </c>
      <c r="AF25" s="208">
        <v>0</v>
      </c>
      <c r="AG25" s="208">
        <v>0</v>
      </c>
      <c r="AH25" s="208">
        <v>0</v>
      </c>
      <c r="AI25" s="228"/>
      <c r="AJ25" s="228"/>
      <c r="AK25" s="228"/>
      <c r="AL25" s="364"/>
      <c r="AM25" s="364"/>
      <c r="AN25" s="364"/>
      <c r="AO25" s="364"/>
      <c r="AP25" s="364"/>
      <c r="AQ25" s="364"/>
      <c r="AR25" s="364"/>
      <c r="AS25" s="364"/>
    </row>
    <row r="26" spans="1:45" ht="9.6" customHeight="1" x14ac:dyDescent="0.25">
      <c r="A26" s="392"/>
      <c r="B26" s="360"/>
      <c r="C26" s="360"/>
      <c r="D26" s="360"/>
      <c r="E26" s="369"/>
      <c r="F26" s="360"/>
      <c r="G26" s="360"/>
      <c r="H26" s="360"/>
      <c r="I26" s="360"/>
      <c r="J26" s="369"/>
      <c r="K26" s="360"/>
      <c r="L26" s="360"/>
      <c r="M26" s="360"/>
      <c r="N26" s="362"/>
      <c r="O26" s="362"/>
      <c r="P26" s="362"/>
      <c r="Q26" s="362"/>
      <c r="R26" s="363"/>
      <c r="S26" s="395"/>
      <c r="T26" s="364"/>
      <c r="U26" s="364"/>
      <c r="V26" s="364"/>
      <c r="W26" s="364"/>
      <c r="X26" s="364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228"/>
      <c r="AJ26" s="228"/>
      <c r="AK26" s="228"/>
      <c r="AL26" s="364"/>
      <c r="AM26" s="364"/>
      <c r="AN26" s="364"/>
      <c r="AO26" s="364"/>
      <c r="AP26" s="364"/>
      <c r="AQ26" s="364"/>
      <c r="AR26" s="364"/>
      <c r="AS26" s="364"/>
    </row>
    <row r="27" spans="1:45" ht="9.6" customHeight="1" x14ac:dyDescent="0.25">
      <c r="A27" s="392"/>
      <c r="B27" s="369"/>
      <c r="C27" s="369"/>
      <c r="D27" s="369"/>
      <c r="E27" s="369"/>
      <c r="F27" s="360"/>
      <c r="G27" s="360"/>
      <c r="H27" s="364"/>
      <c r="I27" s="393"/>
      <c r="J27" s="369"/>
      <c r="K27" s="360"/>
      <c r="L27" s="360"/>
      <c r="M27" s="360"/>
      <c r="N27" s="362"/>
      <c r="O27" s="362"/>
      <c r="P27" s="362"/>
      <c r="Q27" s="362"/>
      <c r="R27" s="363"/>
      <c r="S27" s="364"/>
      <c r="T27" s="364"/>
      <c r="U27" s="364"/>
      <c r="V27" s="364"/>
      <c r="W27" s="364"/>
      <c r="X27" s="364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228"/>
      <c r="AJ27" s="228"/>
      <c r="AK27" s="228"/>
      <c r="AL27" s="364"/>
      <c r="AM27" s="364"/>
      <c r="AN27" s="364"/>
      <c r="AO27" s="364"/>
      <c r="AP27" s="364"/>
      <c r="AQ27" s="364"/>
      <c r="AR27" s="364"/>
      <c r="AS27" s="364"/>
    </row>
    <row r="28" spans="1:45" ht="9.6" customHeight="1" x14ac:dyDescent="0.25">
      <c r="A28" s="392"/>
      <c r="B28" s="360"/>
      <c r="C28" s="360"/>
      <c r="D28" s="360"/>
      <c r="E28" s="369"/>
      <c r="F28" s="360"/>
      <c r="G28" s="360"/>
      <c r="H28" s="360"/>
      <c r="I28" s="360"/>
      <c r="J28" s="369"/>
      <c r="K28" s="360"/>
      <c r="L28" s="360"/>
      <c r="M28" s="360"/>
      <c r="N28" s="362"/>
      <c r="O28" s="362"/>
      <c r="P28" s="362"/>
      <c r="Q28" s="362"/>
      <c r="R28" s="363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96"/>
      <c r="AJ28" s="396"/>
      <c r="AK28" s="396"/>
      <c r="AL28" s="364"/>
      <c r="AM28" s="364"/>
      <c r="AN28" s="364"/>
      <c r="AO28" s="364"/>
      <c r="AP28" s="364"/>
      <c r="AQ28" s="364"/>
      <c r="AR28" s="364"/>
      <c r="AS28" s="364"/>
    </row>
    <row r="29" spans="1:45" ht="9.6" customHeight="1" x14ac:dyDescent="0.25">
      <c r="A29" s="392"/>
      <c r="B29" s="369"/>
      <c r="C29" s="369"/>
      <c r="D29" s="369"/>
      <c r="E29" s="369"/>
      <c r="F29" s="360"/>
      <c r="G29" s="360"/>
      <c r="H29" s="364"/>
      <c r="I29" s="360"/>
      <c r="J29" s="369"/>
      <c r="K29" s="360"/>
      <c r="L29" s="360"/>
      <c r="M29" s="393"/>
      <c r="N29" s="369"/>
      <c r="O29" s="360"/>
      <c r="P29" s="362"/>
      <c r="Q29" s="362"/>
      <c r="R29" s="363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96"/>
      <c r="AJ29" s="396"/>
      <c r="AK29" s="396"/>
      <c r="AL29" s="364"/>
      <c r="AM29" s="364"/>
      <c r="AN29" s="364"/>
      <c r="AO29" s="364"/>
      <c r="AP29" s="364"/>
      <c r="AQ29" s="364"/>
      <c r="AR29" s="364"/>
      <c r="AS29" s="364"/>
    </row>
    <row r="30" spans="1:45" ht="9.6" customHeight="1" x14ac:dyDescent="0.25">
      <c r="A30" s="392"/>
      <c r="B30" s="360"/>
      <c r="C30" s="360"/>
      <c r="D30" s="360"/>
      <c r="E30" s="369"/>
      <c r="F30" s="360"/>
      <c r="G30" s="360"/>
      <c r="H30" s="360"/>
      <c r="I30" s="360"/>
      <c r="J30" s="369"/>
      <c r="K30" s="360"/>
      <c r="L30" s="360"/>
      <c r="M30" s="360"/>
      <c r="N30" s="362"/>
      <c r="O30" s="360"/>
      <c r="P30" s="362"/>
      <c r="Q30" s="362"/>
      <c r="R30" s="363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96"/>
      <c r="AJ30" s="396"/>
      <c r="AK30" s="396"/>
      <c r="AL30" s="364"/>
      <c r="AM30" s="364"/>
      <c r="AN30" s="364"/>
      <c r="AO30" s="364"/>
      <c r="AP30" s="364"/>
      <c r="AQ30" s="364"/>
      <c r="AR30" s="364"/>
      <c r="AS30" s="364"/>
    </row>
    <row r="31" spans="1:45" ht="9.6" customHeight="1" x14ac:dyDescent="0.25">
      <c r="A31" s="392"/>
      <c r="B31" s="369"/>
      <c r="C31" s="369"/>
      <c r="D31" s="369"/>
      <c r="E31" s="369"/>
      <c r="F31" s="360"/>
      <c r="G31" s="360"/>
      <c r="H31" s="364"/>
      <c r="I31" s="393"/>
      <c r="J31" s="369"/>
      <c r="K31" s="360"/>
      <c r="L31" s="360"/>
      <c r="M31" s="360"/>
      <c r="N31" s="362"/>
      <c r="O31" s="362"/>
      <c r="P31" s="362"/>
      <c r="Q31" s="362"/>
      <c r="R31" s="363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96"/>
      <c r="AJ31" s="396"/>
      <c r="AK31" s="396"/>
      <c r="AL31" s="364"/>
      <c r="AM31" s="364"/>
      <c r="AN31" s="364"/>
      <c r="AO31" s="364"/>
      <c r="AP31" s="364"/>
      <c r="AQ31" s="364"/>
      <c r="AR31" s="364"/>
      <c r="AS31" s="364"/>
    </row>
    <row r="32" spans="1:45" ht="9.6" customHeight="1" x14ac:dyDescent="0.25">
      <c r="A32" s="392"/>
      <c r="B32" s="360"/>
      <c r="C32" s="360"/>
      <c r="D32" s="360"/>
      <c r="E32" s="369"/>
      <c r="F32" s="360"/>
      <c r="G32" s="360"/>
      <c r="H32" s="360"/>
      <c r="I32" s="360"/>
      <c r="J32" s="369"/>
      <c r="K32" s="360"/>
      <c r="L32" s="394"/>
      <c r="M32" s="360"/>
      <c r="N32" s="362"/>
      <c r="O32" s="362"/>
      <c r="P32" s="362"/>
      <c r="Q32" s="362"/>
      <c r="R32" s="363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96"/>
      <c r="AJ32" s="396"/>
      <c r="AK32" s="396"/>
      <c r="AL32" s="364"/>
      <c r="AM32" s="364"/>
      <c r="AN32" s="364"/>
      <c r="AO32" s="364"/>
      <c r="AP32" s="364"/>
      <c r="AQ32" s="364"/>
      <c r="AR32" s="364"/>
      <c r="AS32" s="364"/>
    </row>
    <row r="33" spans="1:45" ht="9.6" customHeight="1" x14ac:dyDescent="0.25">
      <c r="A33" s="392"/>
      <c r="B33" s="369"/>
      <c r="C33" s="369"/>
      <c r="D33" s="369"/>
      <c r="E33" s="369"/>
      <c r="F33" s="360"/>
      <c r="G33" s="360"/>
      <c r="H33" s="364"/>
      <c r="I33" s="360"/>
      <c r="J33" s="369"/>
      <c r="K33" s="393"/>
      <c r="L33" s="369"/>
      <c r="M33" s="360"/>
      <c r="N33" s="362"/>
      <c r="O33" s="362"/>
      <c r="P33" s="362"/>
      <c r="Q33" s="362"/>
      <c r="R33" s="363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4"/>
      <c r="AG33" s="364"/>
      <c r="AH33" s="364"/>
      <c r="AI33" s="396"/>
      <c r="AJ33" s="396"/>
      <c r="AK33" s="396"/>
      <c r="AL33" s="364"/>
      <c r="AM33" s="364"/>
      <c r="AN33" s="364"/>
      <c r="AO33" s="364"/>
      <c r="AP33" s="364"/>
      <c r="AQ33" s="364"/>
      <c r="AR33" s="364"/>
      <c r="AS33" s="364"/>
    </row>
    <row r="34" spans="1:45" ht="9.6" customHeight="1" x14ac:dyDescent="0.25">
      <c r="A34" s="392"/>
      <c r="B34" s="360"/>
      <c r="C34" s="360"/>
      <c r="D34" s="360"/>
      <c r="E34" s="369"/>
      <c r="F34" s="360"/>
      <c r="G34" s="360"/>
      <c r="H34" s="360"/>
      <c r="I34" s="360"/>
      <c r="J34" s="369"/>
      <c r="K34" s="360"/>
      <c r="L34" s="360"/>
      <c r="M34" s="360"/>
      <c r="N34" s="362"/>
      <c r="O34" s="362"/>
      <c r="P34" s="362"/>
      <c r="Q34" s="362"/>
      <c r="R34" s="363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96"/>
      <c r="AJ34" s="396"/>
      <c r="AK34" s="396"/>
      <c r="AL34" s="364"/>
      <c r="AM34" s="364"/>
      <c r="AN34" s="364"/>
      <c r="AO34" s="364"/>
      <c r="AP34" s="364"/>
      <c r="AQ34" s="364"/>
      <c r="AR34" s="364"/>
      <c r="AS34" s="364"/>
    </row>
    <row r="35" spans="1:45" ht="9.6" customHeight="1" x14ac:dyDescent="0.25">
      <c r="A35" s="392"/>
      <c r="B35" s="369"/>
      <c r="C35" s="369"/>
      <c r="D35" s="369"/>
      <c r="E35" s="369"/>
      <c r="F35" s="360"/>
      <c r="G35" s="360"/>
      <c r="H35" s="364"/>
      <c r="I35" s="393"/>
      <c r="J35" s="369"/>
      <c r="K35" s="360"/>
      <c r="L35" s="360"/>
      <c r="M35" s="360"/>
      <c r="N35" s="362"/>
      <c r="O35" s="362"/>
      <c r="P35" s="362"/>
      <c r="Q35" s="362"/>
      <c r="R35" s="363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96"/>
      <c r="AJ35" s="396"/>
      <c r="AK35" s="396"/>
      <c r="AL35" s="364"/>
      <c r="AM35" s="364"/>
      <c r="AN35" s="364"/>
      <c r="AO35" s="364"/>
      <c r="AP35" s="364"/>
      <c r="AQ35" s="364"/>
      <c r="AR35" s="364"/>
      <c r="AS35" s="364"/>
    </row>
    <row r="36" spans="1:45" ht="9.6" customHeight="1" x14ac:dyDescent="0.25">
      <c r="A36" s="391"/>
      <c r="B36" s="360"/>
      <c r="C36" s="360"/>
      <c r="D36" s="360"/>
      <c r="E36" s="369"/>
      <c r="F36" s="360"/>
      <c r="G36" s="360"/>
      <c r="H36" s="360"/>
      <c r="I36" s="360"/>
      <c r="J36" s="369"/>
      <c r="K36" s="360"/>
      <c r="L36" s="360"/>
      <c r="M36" s="360"/>
      <c r="N36" s="360"/>
      <c r="O36" s="360"/>
      <c r="P36" s="360"/>
      <c r="Q36" s="362"/>
      <c r="R36" s="363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96"/>
      <c r="AJ36" s="396"/>
      <c r="AK36" s="396"/>
      <c r="AL36" s="364"/>
      <c r="AM36" s="364"/>
      <c r="AN36" s="364"/>
      <c r="AO36" s="364"/>
      <c r="AP36" s="364"/>
      <c r="AQ36" s="364"/>
      <c r="AR36" s="364"/>
      <c r="AS36" s="364"/>
    </row>
    <row r="37" spans="1:45" ht="9.6" customHeight="1" x14ac:dyDescent="0.25">
      <c r="A37" s="392"/>
      <c r="B37" s="369"/>
      <c r="C37" s="369"/>
      <c r="D37" s="369"/>
      <c r="E37" s="369"/>
      <c r="F37" s="397"/>
      <c r="G37" s="397"/>
      <c r="H37" s="398"/>
      <c r="I37" s="359"/>
      <c r="J37" s="378"/>
      <c r="K37" s="359"/>
      <c r="L37" s="359"/>
      <c r="M37" s="359"/>
      <c r="N37" s="381"/>
      <c r="O37" s="381"/>
      <c r="P37" s="381"/>
      <c r="Q37" s="362"/>
      <c r="R37" s="363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96"/>
      <c r="AJ37" s="396"/>
      <c r="AK37" s="396"/>
      <c r="AL37" s="364"/>
      <c r="AM37" s="364"/>
      <c r="AN37" s="364"/>
      <c r="AO37" s="364"/>
      <c r="AP37" s="364"/>
      <c r="AQ37" s="364"/>
      <c r="AR37" s="364"/>
      <c r="AS37" s="364"/>
    </row>
    <row r="38" spans="1:45" ht="9.6" customHeight="1" x14ac:dyDescent="0.25">
      <c r="A38" s="391"/>
      <c r="B38" s="360"/>
      <c r="C38" s="360"/>
      <c r="D38" s="360"/>
      <c r="E38" s="369"/>
      <c r="F38" s="360"/>
      <c r="G38" s="360"/>
      <c r="H38" s="360"/>
      <c r="I38" s="360"/>
      <c r="J38" s="369"/>
      <c r="K38" s="360"/>
      <c r="L38" s="360"/>
      <c r="M38" s="360"/>
      <c r="N38" s="362"/>
      <c r="O38" s="362"/>
      <c r="P38" s="362"/>
      <c r="Q38" s="362"/>
      <c r="R38" s="363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96"/>
      <c r="AJ38" s="396"/>
      <c r="AK38" s="396"/>
      <c r="AL38" s="364"/>
      <c r="AM38" s="364"/>
      <c r="AN38" s="364"/>
      <c r="AO38" s="364"/>
      <c r="AP38" s="364"/>
      <c r="AQ38" s="364"/>
      <c r="AR38" s="364"/>
      <c r="AS38" s="364"/>
    </row>
    <row r="39" spans="1:45" ht="9.6" customHeight="1" x14ac:dyDescent="0.25">
      <c r="A39" s="392"/>
      <c r="B39" s="369"/>
      <c r="C39" s="369"/>
      <c r="D39" s="369"/>
      <c r="E39" s="369"/>
      <c r="F39" s="360"/>
      <c r="G39" s="360"/>
      <c r="H39" s="364"/>
      <c r="I39" s="393"/>
      <c r="J39" s="369"/>
      <c r="K39" s="360"/>
      <c r="L39" s="360"/>
      <c r="M39" s="360"/>
      <c r="N39" s="362"/>
      <c r="O39" s="362"/>
      <c r="P39" s="362"/>
      <c r="Q39" s="362"/>
      <c r="R39" s="363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96"/>
      <c r="AJ39" s="396"/>
      <c r="AK39" s="396"/>
      <c r="AL39" s="364"/>
      <c r="AM39" s="364"/>
      <c r="AN39" s="364"/>
      <c r="AO39" s="364"/>
      <c r="AP39" s="364"/>
      <c r="AQ39" s="364"/>
      <c r="AR39" s="364"/>
      <c r="AS39" s="364"/>
    </row>
    <row r="40" spans="1:45" ht="9.6" customHeight="1" x14ac:dyDescent="0.25">
      <c r="A40" s="392"/>
      <c r="B40" s="360"/>
      <c r="C40" s="360"/>
      <c r="D40" s="360"/>
      <c r="E40" s="369"/>
      <c r="F40" s="360"/>
      <c r="G40" s="360"/>
      <c r="H40" s="360"/>
      <c r="I40" s="360"/>
      <c r="J40" s="369"/>
      <c r="K40" s="360"/>
      <c r="L40" s="394"/>
      <c r="M40" s="360"/>
      <c r="N40" s="362"/>
      <c r="O40" s="362"/>
      <c r="P40" s="362"/>
      <c r="Q40" s="362"/>
      <c r="R40" s="363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96"/>
      <c r="AJ40" s="396"/>
      <c r="AK40" s="396"/>
      <c r="AL40" s="364"/>
      <c r="AM40" s="364"/>
      <c r="AN40" s="364"/>
      <c r="AO40" s="364"/>
      <c r="AP40" s="364"/>
      <c r="AQ40" s="364"/>
      <c r="AR40" s="364"/>
      <c r="AS40" s="364"/>
    </row>
    <row r="41" spans="1:45" ht="9.6" customHeight="1" x14ac:dyDescent="0.25">
      <c r="A41" s="392"/>
      <c r="B41" s="369"/>
      <c r="C41" s="369"/>
      <c r="D41" s="369"/>
      <c r="E41" s="369"/>
      <c r="F41" s="360"/>
      <c r="G41" s="360"/>
      <c r="H41" s="364"/>
      <c r="I41" s="360"/>
      <c r="J41" s="369"/>
      <c r="K41" s="393"/>
      <c r="L41" s="369"/>
      <c r="M41" s="360"/>
      <c r="N41" s="362"/>
      <c r="O41" s="362"/>
      <c r="P41" s="362"/>
      <c r="Q41" s="362"/>
      <c r="R41" s="363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96"/>
      <c r="AJ41" s="396"/>
      <c r="AK41" s="396"/>
      <c r="AL41" s="364"/>
      <c r="AM41" s="364"/>
      <c r="AN41" s="364"/>
      <c r="AO41" s="364"/>
      <c r="AP41" s="364"/>
      <c r="AQ41" s="364"/>
      <c r="AR41" s="364"/>
      <c r="AS41" s="364"/>
    </row>
    <row r="42" spans="1:45" ht="9.6" customHeight="1" x14ac:dyDescent="0.25">
      <c r="A42" s="392"/>
      <c r="B42" s="360"/>
      <c r="C42" s="360"/>
      <c r="D42" s="360"/>
      <c r="E42" s="369"/>
      <c r="F42" s="360"/>
      <c r="G42" s="360"/>
      <c r="H42" s="360"/>
      <c r="I42" s="360"/>
      <c r="J42" s="369"/>
      <c r="K42" s="360"/>
      <c r="L42" s="360"/>
      <c r="M42" s="360"/>
      <c r="N42" s="362"/>
      <c r="O42" s="362"/>
      <c r="P42" s="362"/>
      <c r="Q42" s="362"/>
      <c r="R42" s="363"/>
      <c r="S42" s="395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96"/>
      <c r="AJ42" s="396"/>
      <c r="AK42" s="396"/>
      <c r="AL42" s="364"/>
      <c r="AM42" s="364"/>
      <c r="AN42" s="364"/>
      <c r="AO42" s="364"/>
      <c r="AP42" s="364"/>
      <c r="AQ42" s="364"/>
      <c r="AR42" s="364"/>
      <c r="AS42" s="364"/>
    </row>
    <row r="43" spans="1:45" ht="9.6" customHeight="1" x14ac:dyDescent="0.25">
      <c r="A43" s="392"/>
      <c r="B43" s="369"/>
      <c r="C43" s="369"/>
      <c r="D43" s="369"/>
      <c r="E43" s="369"/>
      <c r="F43" s="360"/>
      <c r="G43" s="360"/>
      <c r="H43" s="364"/>
      <c r="I43" s="393"/>
      <c r="J43" s="369"/>
      <c r="K43" s="360"/>
      <c r="L43" s="360"/>
      <c r="M43" s="360"/>
      <c r="N43" s="362"/>
      <c r="O43" s="362"/>
      <c r="P43" s="362"/>
      <c r="Q43" s="362"/>
      <c r="R43" s="363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96"/>
      <c r="AJ43" s="396"/>
      <c r="AK43" s="396"/>
      <c r="AL43" s="364"/>
      <c r="AM43" s="364"/>
      <c r="AN43" s="364"/>
      <c r="AO43" s="364"/>
      <c r="AP43" s="364"/>
      <c r="AQ43" s="364"/>
      <c r="AR43" s="364"/>
      <c r="AS43" s="364"/>
    </row>
    <row r="44" spans="1:45" ht="9.6" customHeight="1" x14ac:dyDescent="0.25">
      <c r="A44" s="392"/>
      <c r="B44" s="360"/>
      <c r="C44" s="360"/>
      <c r="D44" s="360"/>
      <c r="E44" s="369"/>
      <c r="F44" s="360"/>
      <c r="G44" s="360"/>
      <c r="H44" s="360"/>
      <c r="I44" s="360"/>
      <c r="J44" s="369"/>
      <c r="K44" s="360"/>
      <c r="L44" s="360"/>
      <c r="M44" s="360"/>
      <c r="N44" s="362"/>
      <c r="O44" s="362"/>
      <c r="P44" s="362"/>
      <c r="Q44" s="362"/>
      <c r="R44" s="363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96"/>
      <c r="AJ44" s="396"/>
      <c r="AK44" s="396"/>
      <c r="AL44" s="364"/>
      <c r="AM44" s="364"/>
      <c r="AN44" s="364"/>
      <c r="AO44" s="364"/>
      <c r="AP44" s="364"/>
      <c r="AQ44" s="364"/>
      <c r="AR44" s="364"/>
      <c r="AS44" s="364"/>
    </row>
    <row r="45" spans="1:45" ht="9.6" customHeight="1" x14ac:dyDescent="0.25">
      <c r="A45" s="392"/>
      <c r="B45" s="369"/>
      <c r="C45" s="369"/>
      <c r="D45" s="369"/>
      <c r="E45" s="369"/>
      <c r="F45" s="360"/>
      <c r="G45" s="360"/>
      <c r="H45" s="364"/>
      <c r="I45" s="360"/>
      <c r="J45" s="369"/>
      <c r="K45" s="360"/>
      <c r="L45" s="360"/>
      <c r="M45" s="393"/>
      <c r="N45" s="369"/>
      <c r="O45" s="360"/>
      <c r="P45" s="362"/>
      <c r="Q45" s="362"/>
      <c r="R45" s="363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96"/>
      <c r="AJ45" s="396"/>
      <c r="AK45" s="396"/>
      <c r="AL45" s="364"/>
      <c r="AM45" s="364"/>
      <c r="AN45" s="364"/>
      <c r="AO45" s="364"/>
      <c r="AP45" s="364"/>
      <c r="AQ45" s="364"/>
      <c r="AR45" s="364"/>
      <c r="AS45" s="364"/>
    </row>
    <row r="46" spans="1:45" ht="9.6" customHeight="1" x14ac:dyDescent="0.25">
      <c r="A46" s="392"/>
      <c r="B46" s="360"/>
      <c r="C46" s="360"/>
      <c r="D46" s="360"/>
      <c r="E46" s="369"/>
      <c r="F46" s="360"/>
      <c r="G46" s="360"/>
      <c r="H46" s="360"/>
      <c r="I46" s="360"/>
      <c r="J46" s="369"/>
      <c r="K46" s="360"/>
      <c r="L46" s="360"/>
      <c r="M46" s="360"/>
      <c r="N46" s="362"/>
      <c r="O46" s="360"/>
      <c r="P46" s="362"/>
      <c r="Q46" s="362"/>
      <c r="R46" s="363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96"/>
      <c r="AJ46" s="396"/>
      <c r="AK46" s="396"/>
      <c r="AL46" s="364"/>
      <c r="AM46" s="364"/>
      <c r="AN46" s="364"/>
      <c r="AO46" s="364"/>
      <c r="AP46" s="364"/>
      <c r="AQ46" s="364"/>
      <c r="AR46" s="364"/>
      <c r="AS46" s="364"/>
    </row>
    <row r="47" spans="1:45" ht="9.6" customHeight="1" x14ac:dyDescent="0.25">
      <c r="A47" s="392"/>
      <c r="B47" s="369"/>
      <c r="C47" s="369"/>
      <c r="D47" s="369"/>
      <c r="E47" s="369"/>
      <c r="F47" s="360"/>
      <c r="G47" s="360"/>
      <c r="H47" s="364"/>
      <c r="I47" s="393"/>
      <c r="J47" s="369"/>
      <c r="K47" s="360"/>
      <c r="L47" s="360"/>
      <c r="M47" s="360"/>
      <c r="N47" s="362"/>
      <c r="O47" s="362"/>
      <c r="P47" s="362"/>
      <c r="Q47" s="362"/>
      <c r="R47" s="363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4"/>
      <c r="AG47" s="364"/>
      <c r="AH47" s="364"/>
      <c r="AI47" s="396"/>
      <c r="AJ47" s="396"/>
      <c r="AK47" s="396"/>
      <c r="AL47" s="364"/>
      <c r="AM47" s="364"/>
      <c r="AN47" s="364"/>
      <c r="AO47" s="364"/>
      <c r="AP47" s="364"/>
      <c r="AQ47" s="364"/>
      <c r="AR47" s="364"/>
      <c r="AS47" s="364"/>
    </row>
    <row r="48" spans="1:45" ht="9.6" customHeight="1" x14ac:dyDescent="0.25">
      <c r="A48" s="392"/>
      <c r="B48" s="360"/>
      <c r="C48" s="360"/>
      <c r="D48" s="360"/>
      <c r="E48" s="369"/>
      <c r="F48" s="360"/>
      <c r="G48" s="360"/>
      <c r="H48" s="360"/>
      <c r="I48" s="360"/>
      <c r="J48" s="369"/>
      <c r="K48" s="360"/>
      <c r="L48" s="394"/>
      <c r="M48" s="360"/>
      <c r="N48" s="362"/>
      <c r="O48" s="362"/>
      <c r="P48" s="362"/>
      <c r="Q48" s="362"/>
      <c r="R48" s="363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96"/>
      <c r="AJ48" s="396"/>
      <c r="AK48" s="396"/>
      <c r="AL48" s="364"/>
      <c r="AM48" s="364"/>
      <c r="AN48" s="364"/>
      <c r="AO48" s="364"/>
      <c r="AP48" s="364"/>
      <c r="AQ48" s="364"/>
      <c r="AR48" s="364"/>
      <c r="AS48" s="364"/>
    </row>
    <row r="49" spans="1:45" ht="9.6" customHeight="1" x14ac:dyDescent="0.25">
      <c r="A49" s="392"/>
      <c r="B49" s="369"/>
      <c r="C49" s="369"/>
      <c r="D49" s="369"/>
      <c r="E49" s="369"/>
      <c r="F49" s="360"/>
      <c r="G49" s="360"/>
      <c r="H49" s="364"/>
      <c r="I49" s="360"/>
      <c r="J49" s="369"/>
      <c r="K49" s="393"/>
      <c r="L49" s="369"/>
      <c r="M49" s="360"/>
      <c r="N49" s="362"/>
      <c r="O49" s="362"/>
      <c r="P49" s="362"/>
      <c r="Q49" s="362"/>
      <c r="R49" s="363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96"/>
      <c r="AJ49" s="396"/>
      <c r="AK49" s="396"/>
      <c r="AL49" s="364"/>
      <c r="AM49" s="364"/>
      <c r="AN49" s="364"/>
      <c r="AO49" s="364"/>
      <c r="AP49" s="364"/>
      <c r="AQ49" s="364"/>
      <c r="AR49" s="364"/>
      <c r="AS49" s="364"/>
    </row>
    <row r="50" spans="1:45" ht="9.6" customHeight="1" x14ac:dyDescent="0.25">
      <c r="A50" s="392"/>
      <c r="B50" s="360"/>
      <c r="C50" s="360"/>
      <c r="D50" s="360"/>
      <c r="E50" s="369"/>
      <c r="F50" s="360"/>
      <c r="G50" s="360"/>
      <c r="H50" s="360"/>
      <c r="I50" s="360"/>
      <c r="J50" s="369"/>
      <c r="K50" s="360"/>
      <c r="L50" s="360"/>
      <c r="M50" s="360"/>
      <c r="N50" s="362"/>
      <c r="O50" s="362"/>
      <c r="P50" s="362"/>
      <c r="Q50" s="362"/>
      <c r="R50" s="363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96"/>
      <c r="AJ50" s="396"/>
      <c r="AK50" s="396"/>
      <c r="AL50" s="364"/>
      <c r="AM50" s="364"/>
      <c r="AN50" s="364"/>
      <c r="AO50" s="364"/>
      <c r="AP50" s="364"/>
      <c r="AQ50" s="364"/>
      <c r="AR50" s="364"/>
      <c r="AS50" s="364"/>
    </row>
    <row r="51" spans="1:45" ht="9.6" customHeight="1" x14ac:dyDescent="0.25">
      <c r="A51" s="392"/>
      <c r="B51" s="369"/>
      <c r="C51" s="369"/>
      <c r="D51" s="369"/>
      <c r="E51" s="369"/>
      <c r="F51" s="360"/>
      <c r="G51" s="360"/>
      <c r="H51" s="364"/>
      <c r="I51" s="393"/>
      <c r="J51" s="369"/>
      <c r="K51" s="360"/>
      <c r="L51" s="360"/>
      <c r="M51" s="360"/>
      <c r="N51" s="362"/>
      <c r="O51" s="362"/>
      <c r="P51" s="362"/>
      <c r="Q51" s="362"/>
      <c r="R51" s="363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  <c r="AI51" s="396"/>
      <c r="AJ51" s="396"/>
      <c r="AK51" s="396"/>
      <c r="AL51" s="364"/>
      <c r="AM51" s="364"/>
      <c r="AN51" s="364"/>
      <c r="AO51" s="364"/>
      <c r="AP51" s="364"/>
      <c r="AQ51" s="364"/>
      <c r="AR51" s="364"/>
      <c r="AS51" s="364"/>
    </row>
    <row r="52" spans="1:45" ht="9.6" customHeight="1" x14ac:dyDescent="0.25">
      <c r="A52" s="391"/>
      <c r="B52" s="360"/>
      <c r="C52" s="360"/>
      <c r="D52" s="360"/>
      <c r="E52" s="369"/>
      <c r="F52" s="360"/>
      <c r="G52" s="360"/>
      <c r="H52" s="360"/>
      <c r="I52" s="360"/>
      <c r="J52" s="369"/>
      <c r="K52" s="360"/>
      <c r="L52" s="360"/>
      <c r="M52" s="360"/>
      <c r="N52" s="360"/>
      <c r="O52" s="360"/>
      <c r="P52" s="360"/>
      <c r="Q52" s="362"/>
      <c r="R52" s="363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  <c r="AI52" s="396"/>
      <c r="AJ52" s="396"/>
      <c r="AK52" s="396"/>
      <c r="AL52" s="364"/>
      <c r="AM52" s="364"/>
      <c r="AN52" s="364"/>
      <c r="AO52" s="364"/>
      <c r="AP52" s="364"/>
      <c r="AQ52" s="364"/>
      <c r="AR52" s="364"/>
      <c r="AS52" s="364"/>
    </row>
    <row r="53" spans="1:45" ht="6.75" customHeight="1" x14ac:dyDescent="0.25">
      <c r="A53" s="399"/>
      <c r="B53" s="399"/>
      <c r="C53" s="399"/>
      <c r="D53" s="399"/>
      <c r="E53" s="399"/>
      <c r="F53" s="400"/>
      <c r="G53" s="400"/>
      <c r="H53" s="400"/>
      <c r="I53" s="400"/>
      <c r="J53" s="401"/>
      <c r="K53" s="400"/>
      <c r="L53" s="402"/>
      <c r="M53" s="400"/>
      <c r="N53" s="402"/>
      <c r="O53" s="400"/>
      <c r="P53" s="402"/>
      <c r="Q53" s="400"/>
      <c r="R53" s="402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396"/>
      <c r="AJ53" s="396"/>
      <c r="AK53" s="396"/>
      <c r="AL53" s="403"/>
      <c r="AM53" s="403"/>
      <c r="AN53" s="403"/>
      <c r="AO53" s="403"/>
      <c r="AP53" s="403"/>
      <c r="AQ53" s="403"/>
      <c r="AR53" s="403"/>
      <c r="AS53" s="403"/>
    </row>
    <row r="54" spans="1:45" ht="10.5" customHeight="1" x14ac:dyDescent="0.25">
      <c r="A54" s="243" t="s">
        <v>114</v>
      </c>
      <c r="B54" s="244"/>
      <c r="C54" s="244"/>
      <c r="D54" s="245"/>
      <c r="E54" s="404" t="s">
        <v>132</v>
      </c>
      <c r="F54" s="405" t="s">
        <v>133</v>
      </c>
      <c r="G54" s="404"/>
      <c r="H54" s="404"/>
      <c r="I54" s="406"/>
      <c r="J54" s="404" t="s">
        <v>132</v>
      </c>
      <c r="K54" s="405" t="s">
        <v>134</v>
      </c>
      <c r="L54" s="407"/>
      <c r="M54" s="405" t="s">
        <v>135</v>
      </c>
      <c r="N54" s="408"/>
      <c r="O54" s="409" t="s">
        <v>136</v>
      </c>
      <c r="P54" s="409"/>
      <c r="Q54" s="410"/>
      <c r="R54" s="411"/>
      <c r="S54" s="56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12"/>
      <c r="AH54" s="412"/>
      <c r="AI54" s="412"/>
      <c r="AJ54" s="412"/>
      <c r="AK54" s="412"/>
      <c r="AL54" s="412"/>
      <c r="AM54" s="412"/>
      <c r="AN54" s="412"/>
      <c r="AO54" s="412"/>
      <c r="AP54" s="412"/>
      <c r="AQ54" s="412"/>
      <c r="AR54" s="412"/>
      <c r="AS54" s="412"/>
    </row>
    <row r="55" spans="1:45" ht="9" customHeight="1" x14ac:dyDescent="0.25">
      <c r="A55" s="254" t="s">
        <v>137</v>
      </c>
      <c r="B55" s="255"/>
      <c r="C55" s="413"/>
      <c r="D55" s="256"/>
      <c r="E55" s="414">
        <v>1</v>
      </c>
      <c r="F55" s="412" t="str">
        <f>IF(E55&gt;$R$62,0,UPPER(VLOOKUP(E55,'Lány 2 kcs. A ELO'!$A$7:$Q$134,2)))</f>
        <v>KOVÁCS</v>
      </c>
      <c r="G55" s="414"/>
      <c r="H55" s="412"/>
      <c r="I55" s="272"/>
      <c r="J55" s="415" t="s">
        <v>138</v>
      </c>
      <c r="K55" s="416"/>
      <c r="L55" s="417"/>
      <c r="M55" s="416"/>
      <c r="N55" s="418"/>
      <c r="O55" s="261" t="s">
        <v>139</v>
      </c>
      <c r="P55" s="419"/>
      <c r="Q55" s="419"/>
      <c r="R55" s="418"/>
      <c r="S55" s="56"/>
      <c r="T55" s="412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12"/>
      <c r="AF55" s="412"/>
      <c r="AG55" s="412"/>
      <c r="AH55" s="412"/>
      <c r="AI55" s="412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</row>
    <row r="56" spans="1:45" ht="9" customHeight="1" x14ac:dyDescent="0.25">
      <c r="A56" s="265" t="s">
        <v>140</v>
      </c>
      <c r="B56" s="266"/>
      <c r="C56" s="420"/>
      <c r="D56" s="267"/>
      <c r="E56" s="414">
        <v>2</v>
      </c>
      <c r="F56" s="412" t="str">
        <f>IF(E56&gt;$R$62,0,UPPER(VLOOKUP(E56,'Lány 2 kcs. A ELO'!$A$7:$Q$134,2)))</f>
        <v>SZILVÁSI</v>
      </c>
      <c r="G56" s="414"/>
      <c r="H56" s="412"/>
      <c r="I56" s="272"/>
      <c r="J56" s="415" t="s">
        <v>141</v>
      </c>
      <c r="K56" s="416"/>
      <c r="L56" s="417"/>
      <c r="M56" s="416"/>
      <c r="N56" s="418"/>
      <c r="O56" s="296"/>
      <c r="P56" s="298"/>
      <c r="Q56" s="266"/>
      <c r="R56" s="421"/>
      <c r="S56" s="56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2"/>
      <c r="AF56" s="412"/>
      <c r="AG56" s="412"/>
      <c r="AH56" s="412"/>
      <c r="AI56" s="412"/>
      <c r="AJ56" s="412"/>
      <c r="AK56" s="412"/>
      <c r="AL56" s="412"/>
      <c r="AM56" s="412"/>
      <c r="AN56" s="412"/>
      <c r="AO56" s="412"/>
      <c r="AP56" s="412"/>
      <c r="AQ56" s="412"/>
      <c r="AR56" s="412"/>
      <c r="AS56" s="412"/>
    </row>
    <row r="57" spans="1:45" ht="9" customHeight="1" x14ac:dyDescent="0.25">
      <c r="A57" s="276"/>
      <c r="B57" s="277"/>
      <c r="C57" s="422"/>
      <c r="D57" s="278"/>
      <c r="E57" s="414"/>
      <c r="F57" s="412"/>
      <c r="G57" s="414"/>
      <c r="H57" s="412"/>
      <c r="I57" s="272"/>
      <c r="J57" s="415" t="s">
        <v>142</v>
      </c>
      <c r="K57" s="416"/>
      <c r="L57" s="417"/>
      <c r="M57" s="416"/>
      <c r="N57" s="418"/>
      <c r="O57" s="261" t="s">
        <v>143</v>
      </c>
      <c r="P57" s="419"/>
      <c r="Q57" s="419"/>
      <c r="R57" s="418"/>
      <c r="S57" s="56"/>
      <c r="T57" s="412"/>
      <c r="U57" s="412"/>
      <c r="V57" s="412"/>
      <c r="W57" s="412"/>
      <c r="X57" s="412"/>
      <c r="Y57" s="412"/>
      <c r="Z57" s="412"/>
      <c r="AA57" s="412"/>
      <c r="AB57" s="412"/>
      <c r="AC57" s="412"/>
      <c r="AD57" s="412"/>
      <c r="AE57" s="412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</row>
    <row r="58" spans="1:45" ht="9" customHeight="1" x14ac:dyDescent="0.25">
      <c r="A58" s="282"/>
      <c r="B58" s="283"/>
      <c r="C58" s="283"/>
      <c r="D58" s="284"/>
      <c r="E58" s="414"/>
      <c r="F58" s="412"/>
      <c r="G58" s="414"/>
      <c r="H58" s="412"/>
      <c r="I58" s="272"/>
      <c r="J58" s="415" t="s">
        <v>144</v>
      </c>
      <c r="K58" s="416"/>
      <c r="L58" s="417"/>
      <c r="M58" s="416"/>
      <c r="N58" s="418"/>
      <c r="O58" s="416"/>
      <c r="P58" s="417"/>
      <c r="Q58" s="416"/>
      <c r="R58" s="418"/>
      <c r="S58" s="56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</row>
    <row r="59" spans="1:45" ht="9" customHeight="1" x14ac:dyDescent="0.25">
      <c r="A59" s="286"/>
      <c r="B59" s="287"/>
      <c r="C59" s="287"/>
      <c r="D59" s="288"/>
      <c r="E59" s="414"/>
      <c r="F59" s="412"/>
      <c r="G59" s="414"/>
      <c r="H59" s="412"/>
      <c r="I59" s="272"/>
      <c r="J59" s="415" t="s">
        <v>145</v>
      </c>
      <c r="K59" s="416"/>
      <c r="L59" s="417"/>
      <c r="M59" s="416"/>
      <c r="N59" s="418"/>
      <c r="O59" s="266"/>
      <c r="P59" s="298"/>
      <c r="Q59" s="266"/>
      <c r="R59" s="421"/>
      <c r="S59" s="56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</row>
    <row r="60" spans="1:45" ht="9" customHeight="1" x14ac:dyDescent="0.25">
      <c r="A60" s="289"/>
      <c r="B60" s="290"/>
      <c r="C60" s="283"/>
      <c r="D60" s="284"/>
      <c r="E60" s="414"/>
      <c r="F60" s="412"/>
      <c r="G60" s="414"/>
      <c r="H60" s="412"/>
      <c r="I60" s="272"/>
      <c r="J60" s="415" t="s">
        <v>146</v>
      </c>
      <c r="K60" s="416"/>
      <c r="L60" s="417"/>
      <c r="M60" s="416"/>
      <c r="N60" s="418"/>
      <c r="O60" s="261" t="s">
        <v>33</v>
      </c>
      <c r="P60" s="419"/>
      <c r="Q60" s="419"/>
      <c r="R60" s="418"/>
      <c r="S60" s="56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</row>
    <row r="61" spans="1:45" ht="9" customHeight="1" x14ac:dyDescent="0.25">
      <c r="A61" s="289"/>
      <c r="B61" s="290"/>
      <c r="C61" s="423"/>
      <c r="D61" s="291"/>
      <c r="E61" s="414"/>
      <c r="F61" s="412"/>
      <c r="G61" s="414"/>
      <c r="H61" s="412"/>
      <c r="I61" s="272"/>
      <c r="J61" s="415" t="s">
        <v>147</v>
      </c>
      <c r="K61" s="416"/>
      <c r="L61" s="417"/>
      <c r="M61" s="416"/>
      <c r="N61" s="418"/>
      <c r="O61" s="416"/>
      <c r="P61" s="417"/>
      <c r="Q61" s="416"/>
      <c r="R61" s="418"/>
      <c r="S61" s="56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</row>
    <row r="62" spans="1:45" ht="9" customHeight="1" x14ac:dyDescent="0.25">
      <c r="A62" s="292"/>
      <c r="B62" s="293"/>
      <c r="C62" s="424"/>
      <c r="D62" s="294"/>
      <c r="E62" s="425"/>
      <c r="F62" s="296"/>
      <c r="G62" s="425"/>
      <c r="H62" s="296"/>
      <c r="I62" s="299"/>
      <c r="J62" s="426" t="s">
        <v>148</v>
      </c>
      <c r="K62" s="266"/>
      <c r="L62" s="298"/>
      <c r="M62" s="266"/>
      <c r="N62" s="421"/>
      <c r="O62" s="266">
        <f>R4</f>
        <v>0</v>
      </c>
      <c r="P62" s="298"/>
      <c r="Q62" s="266"/>
      <c r="R62" s="427">
        <f>MIN(4,'Lány 2 kcs. A ELO'!Q5)</f>
        <v>4</v>
      </c>
      <c r="S62" s="56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</row>
    <row r="63" spans="1:45" x14ac:dyDescent="0.25"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L63" s="227"/>
      <c r="AM63" s="227"/>
      <c r="AN63" s="227"/>
      <c r="AO63" s="227"/>
      <c r="AP63" s="227"/>
      <c r="AQ63" s="227"/>
      <c r="AR63" s="227"/>
      <c r="AS63" s="227"/>
    </row>
    <row r="64" spans="1:45" x14ac:dyDescent="0.25"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L64" s="227"/>
      <c r="AM64" s="227"/>
      <c r="AN64" s="227"/>
      <c r="AO64" s="227"/>
      <c r="AP64" s="227"/>
      <c r="AQ64" s="227"/>
      <c r="AR64" s="227"/>
      <c r="AS64" s="227"/>
    </row>
    <row r="65" spans="20:45" x14ac:dyDescent="0.25"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L65" s="227"/>
      <c r="AM65" s="227"/>
      <c r="AN65" s="227"/>
      <c r="AO65" s="227"/>
      <c r="AP65" s="227"/>
      <c r="AQ65" s="227"/>
      <c r="AR65" s="227"/>
      <c r="AS65" s="227"/>
    </row>
    <row r="66" spans="20:45" x14ac:dyDescent="0.25"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L66" s="227"/>
      <c r="AM66" s="227"/>
      <c r="AN66" s="227"/>
      <c r="AO66" s="227"/>
      <c r="AP66" s="227"/>
      <c r="AQ66" s="227"/>
      <c r="AR66" s="227"/>
      <c r="AS66" s="227"/>
    </row>
    <row r="67" spans="20:45" x14ac:dyDescent="0.25"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L67" s="227"/>
      <c r="AM67" s="227"/>
      <c r="AN67" s="227"/>
      <c r="AO67" s="227"/>
      <c r="AP67" s="227"/>
      <c r="AQ67" s="227"/>
      <c r="AR67" s="227"/>
      <c r="AS67" s="227"/>
    </row>
    <row r="68" spans="20:45" x14ac:dyDescent="0.25"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L68" s="227"/>
      <c r="AM68" s="227"/>
      <c r="AN68" s="227"/>
      <c r="AO68" s="227"/>
      <c r="AP68" s="227"/>
      <c r="AQ68" s="227"/>
      <c r="AR68" s="227"/>
      <c r="AS68" s="227"/>
    </row>
    <row r="69" spans="20:45" x14ac:dyDescent="0.25"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L69" s="227"/>
      <c r="AM69" s="227"/>
      <c r="AN69" s="227"/>
      <c r="AO69" s="227"/>
      <c r="AP69" s="227"/>
      <c r="AQ69" s="227"/>
      <c r="AR69" s="227"/>
      <c r="AS69" s="227"/>
    </row>
    <row r="70" spans="20:45" x14ac:dyDescent="0.25"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L70" s="227"/>
      <c r="AM70" s="227"/>
      <c r="AN70" s="227"/>
      <c r="AO70" s="227"/>
      <c r="AP70" s="227"/>
      <c r="AQ70" s="227"/>
      <c r="AR70" s="227"/>
      <c r="AS70" s="227"/>
    </row>
    <row r="71" spans="20:45" x14ac:dyDescent="0.25"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L71" s="227"/>
      <c r="AM71" s="227"/>
      <c r="AN71" s="227"/>
      <c r="AO71" s="227"/>
      <c r="AP71" s="227"/>
      <c r="AQ71" s="227"/>
      <c r="AR71" s="227"/>
      <c r="AS71" s="227"/>
    </row>
    <row r="72" spans="20:45" x14ac:dyDescent="0.25"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L72" s="227"/>
      <c r="AM72" s="227"/>
      <c r="AN72" s="227"/>
      <c r="AO72" s="227"/>
      <c r="AP72" s="227"/>
      <c r="AQ72" s="227"/>
      <c r="AR72" s="227"/>
      <c r="AS72" s="227"/>
    </row>
    <row r="73" spans="20:45" x14ac:dyDescent="0.25"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L73" s="227"/>
      <c r="AM73" s="227"/>
      <c r="AN73" s="227"/>
      <c r="AO73" s="227"/>
      <c r="AP73" s="227"/>
      <c r="AQ73" s="227"/>
      <c r="AR73" s="227"/>
      <c r="AS73" s="227"/>
    </row>
    <row r="74" spans="20:45" x14ac:dyDescent="0.25"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L74" s="227"/>
      <c r="AM74" s="227"/>
      <c r="AN74" s="227"/>
      <c r="AO74" s="227"/>
      <c r="AP74" s="227"/>
      <c r="AQ74" s="227"/>
      <c r="AR74" s="227"/>
      <c r="AS74" s="227"/>
    </row>
    <row r="75" spans="20:45" x14ac:dyDescent="0.25"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L75" s="227"/>
      <c r="AM75" s="227"/>
      <c r="AN75" s="227"/>
      <c r="AO75" s="227"/>
      <c r="AP75" s="227"/>
      <c r="AQ75" s="227"/>
      <c r="AR75" s="227"/>
      <c r="AS75" s="227"/>
    </row>
    <row r="76" spans="20:45" x14ac:dyDescent="0.25"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L76" s="227"/>
      <c r="AM76" s="227"/>
      <c r="AN76" s="227"/>
      <c r="AO76" s="227"/>
      <c r="AP76" s="227"/>
      <c r="AQ76" s="227"/>
      <c r="AR76" s="227"/>
      <c r="AS76" s="227"/>
    </row>
    <row r="77" spans="20:45" x14ac:dyDescent="0.25"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L77" s="227"/>
      <c r="AM77" s="227"/>
      <c r="AN77" s="227"/>
      <c r="AO77" s="227"/>
      <c r="AP77" s="227"/>
      <c r="AQ77" s="227"/>
      <c r="AR77" s="227"/>
      <c r="AS77" s="227"/>
    </row>
    <row r="78" spans="20:45" x14ac:dyDescent="0.25"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L78" s="227"/>
      <c r="AM78" s="227"/>
      <c r="AN78" s="227"/>
      <c r="AO78" s="227"/>
      <c r="AP78" s="227"/>
      <c r="AQ78" s="227"/>
      <c r="AR78" s="227"/>
      <c r="AS78" s="227"/>
    </row>
    <row r="79" spans="20:45" x14ac:dyDescent="0.25"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L79" s="227"/>
      <c r="AM79" s="227"/>
      <c r="AN79" s="227"/>
      <c r="AO79" s="227"/>
      <c r="AP79" s="227"/>
      <c r="AQ79" s="227"/>
      <c r="AR79" s="227"/>
      <c r="AS79" s="227"/>
    </row>
    <row r="80" spans="20:45" x14ac:dyDescent="0.25"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L80" s="227"/>
      <c r="AM80" s="227"/>
      <c r="AN80" s="227"/>
      <c r="AO80" s="227"/>
      <c r="AP80" s="227"/>
      <c r="AQ80" s="227"/>
      <c r="AR80" s="227"/>
      <c r="AS80" s="227"/>
    </row>
    <row r="81" spans="20:45" x14ac:dyDescent="0.25"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L81" s="227"/>
      <c r="AM81" s="227"/>
      <c r="AN81" s="227"/>
      <c r="AO81" s="227"/>
      <c r="AP81" s="227"/>
      <c r="AQ81" s="227"/>
      <c r="AR81" s="227"/>
      <c r="AS81" s="227"/>
    </row>
    <row r="82" spans="20:45" x14ac:dyDescent="0.25"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L82" s="227"/>
      <c r="AM82" s="227"/>
      <c r="AN82" s="227"/>
      <c r="AO82" s="227"/>
      <c r="AP82" s="227"/>
      <c r="AQ82" s="227"/>
      <c r="AR82" s="227"/>
      <c r="AS82" s="227"/>
    </row>
    <row r="83" spans="20:45" x14ac:dyDescent="0.25"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L83" s="227"/>
      <c r="AM83" s="227"/>
      <c r="AN83" s="227"/>
      <c r="AO83" s="227"/>
      <c r="AP83" s="227"/>
      <c r="AQ83" s="227"/>
      <c r="AR83" s="227"/>
      <c r="AS83" s="227"/>
    </row>
    <row r="84" spans="20:45" x14ac:dyDescent="0.25"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L84" s="227"/>
      <c r="AM84" s="227"/>
      <c r="AN84" s="227"/>
      <c r="AO84" s="227"/>
      <c r="AP84" s="227"/>
      <c r="AQ84" s="227"/>
      <c r="AR84" s="227"/>
      <c r="AS84" s="227"/>
    </row>
    <row r="85" spans="20:45" x14ac:dyDescent="0.25"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L85" s="227"/>
      <c r="AM85" s="227"/>
      <c r="AN85" s="227"/>
      <c r="AO85" s="227"/>
      <c r="AP85" s="227"/>
      <c r="AQ85" s="227"/>
      <c r="AR85" s="227"/>
      <c r="AS85" s="227"/>
    </row>
    <row r="86" spans="20:45" x14ac:dyDescent="0.25"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L86" s="227"/>
      <c r="AM86" s="227"/>
      <c r="AN86" s="227"/>
      <c r="AO86" s="227"/>
      <c r="AP86" s="227"/>
      <c r="AQ86" s="227"/>
      <c r="AR86" s="227"/>
      <c r="AS86" s="227"/>
    </row>
    <row r="87" spans="20:45" x14ac:dyDescent="0.25"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L87" s="227"/>
      <c r="AM87" s="227"/>
      <c r="AN87" s="227"/>
      <c r="AO87" s="227"/>
      <c r="AP87" s="227"/>
      <c r="AQ87" s="227"/>
      <c r="AR87" s="227"/>
      <c r="AS87" s="227"/>
    </row>
    <row r="88" spans="20:45" x14ac:dyDescent="0.25"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L88" s="227"/>
      <c r="AM88" s="227"/>
      <c r="AN88" s="227"/>
      <c r="AO88" s="227"/>
      <c r="AP88" s="227"/>
      <c r="AQ88" s="227"/>
      <c r="AR88" s="227"/>
      <c r="AS88" s="227"/>
    </row>
    <row r="89" spans="20:45" x14ac:dyDescent="0.25"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L89" s="227"/>
      <c r="AM89" s="227"/>
      <c r="AN89" s="227"/>
      <c r="AO89" s="227"/>
      <c r="AP89" s="227"/>
      <c r="AQ89" s="227"/>
      <c r="AR89" s="227"/>
      <c r="AS89" s="227"/>
    </row>
    <row r="90" spans="20:45" x14ac:dyDescent="0.25"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L90" s="227"/>
      <c r="AM90" s="227"/>
      <c r="AN90" s="227"/>
      <c r="AO90" s="227"/>
      <c r="AP90" s="227"/>
      <c r="AQ90" s="227"/>
      <c r="AR90" s="227"/>
      <c r="AS90" s="227"/>
    </row>
    <row r="91" spans="20:45" x14ac:dyDescent="0.25"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L91" s="227"/>
      <c r="AM91" s="227"/>
      <c r="AN91" s="227"/>
      <c r="AO91" s="227"/>
      <c r="AP91" s="227"/>
      <c r="AQ91" s="227"/>
      <c r="AR91" s="227"/>
      <c r="AS91" s="227"/>
    </row>
    <row r="92" spans="20:45" x14ac:dyDescent="0.25"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L92" s="227"/>
      <c r="AM92" s="227"/>
      <c r="AN92" s="227"/>
      <c r="AO92" s="227"/>
      <c r="AP92" s="227"/>
      <c r="AQ92" s="227"/>
      <c r="AR92" s="227"/>
      <c r="AS92" s="227"/>
    </row>
    <row r="93" spans="20:45" x14ac:dyDescent="0.25"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L93" s="227"/>
      <c r="AM93" s="227"/>
      <c r="AN93" s="227"/>
      <c r="AO93" s="227"/>
      <c r="AP93" s="227"/>
      <c r="AQ93" s="227"/>
      <c r="AR93" s="227"/>
      <c r="AS93" s="227"/>
    </row>
    <row r="94" spans="20:45" x14ac:dyDescent="0.25"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L94" s="227"/>
      <c r="AM94" s="227"/>
      <c r="AN94" s="227"/>
      <c r="AO94" s="227"/>
      <c r="AP94" s="227"/>
      <c r="AQ94" s="227"/>
      <c r="AR94" s="227"/>
      <c r="AS94" s="227"/>
    </row>
    <row r="95" spans="20:45" x14ac:dyDescent="0.25"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L95" s="227"/>
      <c r="AM95" s="227"/>
      <c r="AN95" s="227"/>
      <c r="AO95" s="227"/>
      <c r="AP95" s="227"/>
      <c r="AQ95" s="227"/>
      <c r="AR95" s="227"/>
      <c r="AS95" s="227"/>
    </row>
    <row r="96" spans="20:45" x14ac:dyDescent="0.25"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L96" s="227"/>
      <c r="AM96" s="227"/>
      <c r="AN96" s="227"/>
      <c r="AO96" s="227"/>
      <c r="AP96" s="227"/>
      <c r="AQ96" s="227"/>
      <c r="AR96" s="227"/>
      <c r="AS96" s="227"/>
    </row>
    <row r="97" spans="20:45" x14ac:dyDescent="0.25"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L97" s="227"/>
      <c r="AM97" s="227"/>
      <c r="AN97" s="227"/>
      <c r="AO97" s="227"/>
      <c r="AP97" s="227"/>
      <c r="AQ97" s="227"/>
      <c r="AR97" s="227"/>
      <c r="AS97" s="227"/>
    </row>
    <row r="98" spans="20:45" x14ac:dyDescent="0.25"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L98" s="227"/>
      <c r="AM98" s="227"/>
      <c r="AN98" s="227"/>
      <c r="AO98" s="227"/>
      <c r="AP98" s="227"/>
      <c r="AQ98" s="227"/>
      <c r="AR98" s="227"/>
      <c r="AS98" s="227"/>
    </row>
    <row r="99" spans="20:45" x14ac:dyDescent="0.25"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L99" s="227"/>
      <c r="AM99" s="227"/>
      <c r="AN99" s="227"/>
      <c r="AO99" s="227"/>
      <c r="AP99" s="227"/>
      <c r="AQ99" s="227"/>
      <c r="AR99" s="227"/>
      <c r="AS99" s="227"/>
    </row>
    <row r="100" spans="20:45" x14ac:dyDescent="0.25"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L100" s="227"/>
      <c r="AM100" s="227"/>
      <c r="AN100" s="227"/>
      <c r="AO100" s="227"/>
      <c r="AP100" s="227"/>
      <c r="AQ100" s="227"/>
      <c r="AR100" s="227"/>
      <c r="AS100" s="227"/>
    </row>
    <row r="101" spans="20:45" x14ac:dyDescent="0.25"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L101" s="227"/>
      <c r="AM101" s="227"/>
      <c r="AN101" s="227"/>
      <c r="AO101" s="227"/>
      <c r="AP101" s="227"/>
      <c r="AQ101" s="227"/>
      <c r="AR101" s="227"/>
      <c r="AS101" s="227"/>
    </row>
    <row r="102" spans="20:45" x14ac:dyDescent="0.25"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L102" s="227"/>
      <c r="AM102" s="227"/>
      <c r="AN102" s="227"/>
      <c r="AO102" s="227"/>
      <c r="AP102" s="227"/>
      <c r="AQ102" s="227"/>
      <c r="AR102" s="227"/>
      <c r="AS102" s="227"/>
    </row>
    <row r="103" spans="20:45" x14ac:dyDescent="0.25"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L103" s="227"/>
      <c r="AM103" s="227"/>
      <c r="AN103" s="227"/>
      <c r="AO103" s="227"/>
      <c r="AP103" s="227"/>
      <c r="AQ103" s="227"/>
      <c r="AR103" s="227"/>
      <c r="AS103" s="227"/>
    </row>
    <row r="104" spans="20:45" x14ac:dyDescent="0.25"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L104" s="227"/>
      <c r="AM104" s="227"/>
      <c r="AN104" s="227"/>
      <c r="AO104" s="227"/>
      <c r="AP104" s="227"/>
      <c r="AQ104" s="227"/>
      <c r="AR104" s="227"/>
      <c r="AS104" s="227"/>
    </row>
    <row r="105" spans="20:45" x14ac:dyDescent="0.25"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L105" s="227"/>
      <c r="AM105" s="227"/>
      <c r="AN105" s="227"/>
      <c r="AO105" s="227"/>
      <c r="AP105" s="227"/>
      <c r="AQ105" s="227"/>
      <c r="AR105" s="227"/>
      <c r="AS105" s="227"/>
    </row>
    <row r="106" spans="20:45" x14ac:dyDescent="0.25"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L106" s="227"/>
      <c r="AM106" s="227"/>
      <c r="AN106" s="227"/>
      <c r="AO106" s="227"/>
      <c r="AP106" s="227"/>
      <c r="AQ106" s="227"/>
      <c r="AR106" s="227"/>
      <c r="AS106" s="227"/>
    </row>
    <row r="107" spans="20:45" x14ac:dyDescent="0.25"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L107" s="227"/>
      <c r="AM107" s="227"/>
      <c r="AN107" s="227"/>
      <c r="AO107" s="227"/>
      <c r="AP107" s="227"/>
      <c r="AQ107" s="227"/>
      <c r="AR107" s="227"/>
      <c r="AS107" s="227"/>
    </row>
    <row r="108" spans="20:45" x14ac:dyDescent="0.25"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L108" s="227"/>
      <c r="AM108" s="227"/>
      <c r="AN108" s="227"/>
      <c r="AO108" s="227"/>
      <c r="AP108" s="227"/>
      <c r="AQ108" s="227"/>
      <c r="AR108" s="227"/>
      <c r="AS108" s="227"/>
    </row>
    <row r="109" spans="20:45" x14ac:dyDescent="0.25"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L109" s="227"/>
      <c r="AM109" s="227"/>
      <c r="AN109" s="227"/>
      <c r="AO109" s="227"/>
      <c r="AP109" s="227"/>
      <c r="AQ109" s="227"/>
      <c r="AR109" s="227"/>
      <c r="AS109" s="227"/>
    </row>
    <row r="110" spans="20:45" x14ac:dyDescent="0.25"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L110" s="227"/>
      <c r="AM110" s="227"/>
      <c r="AN110" s="227"/>
      <c r="AO110" s="227"/>
      <c r="AP110" s="227"/>
      <c r="AQ110" s="227"/>
      <c r="AR110" s="227"/>
      <c r="AS110" s="227"/>
    </row>
    <row r="111" spans="20:45" x14ac:dyDescent="0.25"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L111" s="227"/>
      <c r="AM111" s="227"/>
      <c r="AN111" s="227"/>
      <c r="AO111" s="227"/>
      <c r="AP111" s="227"/>
      <c r="AQ111" s="227"/>
      <c r="AR111" s="227"/>
      <c r="AS111" s="227"/>
    </row>
    <row r="112" spans="20:45" x14ac:dyDescent="0.25"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L112" s="227"/>
      <c r="AM112" s="227"/>
      <c r="AN112" s="227"/>
      <c r="AO112" s="227"/>
      <c r="AP112" s="227"/>
      <c r="AQ112" s="227"/>
      <c r="AR112" s="227"/>
      <c r="AS112" s="227"/>
    </row>
    <row r="113" spans="20:45" x14ac:dyDescent="0.25"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L113" s="227"/>
      <c r="AM113" s="227"/>
      <c r="AN113" s="227"/>
      <c r="AO113" s="227"/>
      <c r="AP113" s="227"/>
      <c r="AQ113" s="227"/>
      <c r="AR113" s="227"/>
      <c r="AS113" s="227"/>
    </row>
    <row r="114" spans="20:45" x14ac:dyDescent="0.25"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L114" s="227"/>
      <c r="AM114" s="227"/>
      <c r="AN114" s="227"/>
      <c r="AO114" s="227"/>
      <c r="AP114" s="227"/>
      <c r="AQ114" s="227"/>
      <c r="AR114" s="227"/>
      <c r="AS114" s="227"/>
    </row>
    <row r="115" spans="20:45" x14ac:dyDescent="0.25"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L115" s="227"/>
      <c r="AM115" s="227"/>
      <c r="AN115" s="227"/>
      <c r="AO115" s="227"/>
      <c r="AP115" s="227"/>
      <c r="AQ115" s="227"/>
      <c r="AR115" s="227"/>
      <c r="AS115" s="227"/>
    </row>
    <row r="116" spans="20:45" x14ac:dyDescent="0.25"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L116" s="227"/>
      <c r="AM116" s="227"/>
      <c r="AN116" s="227"/>
      <c r="AO116" s="227"/>
      <c r="AP116" s="227"/>
      <c r="AQ116" s="227"/>
      <c r="AR116" s="227"/>
      <c r="AS116" s="227"/>
    </row>
    <row r="117" spans="20:45" x14ac:dyDescent="0.25"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L117" s="227"/>
      <c r="AM117" s="227"/>
      <c r="AN117" s="227"/>
      <c r="AO117" s="227"/>
      <c r="AP117" s="227"/>
      <c r="AQ117" s="227"/>
      <c r="AR117" s="227"/>
      <c r="AS117" s="227"/>
    </row>
    <row r="118" spans="20:45" x14ac:dyDescent="0.25"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L118" s="227"/>
      <c r="AM118" s="227"/>
      <c r="AN118" s="227"/>
      <c r="AO118" s="227"/>
      <c r="AP118" s="227"/>
      <c r="AQ118" s="227"/>
      <c r="AR118" s="227"/>
      <c r="AS118" s="227"/>
    </row>
    <row r="119" spans="20:45" x14ac:dyDescent="0.25"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L119" s="227"/>
      <c r="AM119" s="227"/>
      <c r="AN119" s="227"/>
      <c r="AO119" s="227"/>
      <c r="AP119" s="227"/>
      <c r="AQ119" s="227"/>
      <c r="AR119" s="227"/>
      <c r="AS119" s="227"/>
    </row>
    <row r="120" spans="20:45" x14ac:dyDescent="0.25"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L120" s="227"/>
      <c r="AM120" s="227"/>
      <c r="AN120" s="227"/>
      <c r="AO120" s="227"/>
      <c r="AP120" s="227"/>
      <c r="AQ120" s="227"/>
      <c r="AR120" s="227"/>
      <c r="AS120" s="227"/>
    </row>
    <row r="121" spans="20:45" x14ac:dyDescent="0.25"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L121" s="227"/>
      <c r="AM121" s="227"/>
      <c r="AN121" s="227"/>
      <c r="AO121" s="227"/>
      <c r="AP121" s="227"/>
      <c r="AQ121" s="227"/>
      <c r="AR121" s="227"/>
      <c r="AS121" s="227"/>
    </row>
    <row r="122" spans="20:45" x14ac:dyDescent="0.25"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L122" s="227"/>
      <c r="AM122" s="227"/>
      <c r="AN122" s="227"/>
      <c r="AO122" s="227"/>
      <c r="AP122" s="227"/>
      <c r="AQ122" s="227"/>
      <c r="AR122" s="227"/>
      <c r="AS122" s="227"/>
    </row>
    <row r="123" spans="20:45" x14ac:dyDescent="0.25"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L123" s="227"/>
      <c r="AM123" s="227"/>
      <c r="AN123" s="227"/>
      <c r="AO123" s="227"/>
      <c r="AP123" s="227"/>
      <c r="AQ123" s="227"/>
      <c r="AR123" s="227"/>
      <c r="AS123" s="227"/>
    </row>
    <row r="124" spans="20:45" x14ac:dyDescent="0.25"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L124" s="227"/>
      <c r="AM124" s="227"/>
      <c r="AN124" s="227"/>
      <c r="AO124" s="227"/>
      <c r="AP124" s="227"/>
      <c r="AQ124" s="227"/>
      <c r="AR124" s="227"/>
      <c r="AS124" s="227"/>
    </row>
    <row r="125" spans="20:45" x14ac:dyDescent="0.25"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L125" s="227"/>
      <c r="AM125" s="227"/>
      <c r="AN125" s="227"/>
      <c r="AO125" s="227"/>
      <c r="AP125" s="227"/>
      <c r="AQ125" s="227"/>
      <c r="AR125" s="227"/>
      <c r="AS125" s="227"/>
    </row>
    <row r="126" spans="20:45" x14ac:dyDescent="0.25"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L126" s="227"/>
      <c r="AM126" s="227"/>
      <c r="AN126" s="227"/>
      <c r="AO126" s="227"/>
      <c r="AP126" s="227"/>
      <c r="AQ126" s="227"/>
      <c r="AR126" s="227"/>
      <c r="AS126" s="227"/>
    </row>
    <row r="127" spans="20:45" x14ac:dyDescent="0.25"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L127" s="227"/>
      <c r="AM127" s="227"/>
      <c r="AN127" s="227"/>
      <c r="AO127" s="227"/>
      <c r="AP127" s="227"/>
      <c r="AQ127" s="227"/>
      <c r="AR127" s="227"/>
      <c r="AS127" s="227"/>
    </row>
    <row r="128" spans="20:45" x14ac:dyDescent="0.25"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L128" s="227"/>
      <c r="AM128" s="227"/>
      <c r="AN128" s="227"/>
      <c r="AO128" s="227"/>
      <c r="AP128" s="227"/>
      <c r="AQ128" s="227"/>
      <c r="AR128" s="227"/>
      <c r="AS128" s="227"/>
    </row>
    <row r="129" spans="20:45" x14ac:dyDescent="0.25"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L129" s="227"/>
      <c r="AM129" s="227"/>
      <c r="AN129" s="227"/>
      <c r="AO129" s="227"/>
      <c r="AP129" s="227"/>
      <c r="AQ129" s="227"/>
      <c r="AR129" s="227"/>
      <c r="AS129" s="227"/>
    </row>
    <row r="130" spans="20:45" x14ac:dyDescent="0.25"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L130" s="227"/>
      <c r="AM130" s="227"/>
      <c r="AN130" s="227"/>
      <c r="AO130" s="227"/>
      <c r="AP130" s="227"/>
      <c r="AQ130" s="227"/>
      <c r="AR130" s="227"/>
      <c r="AS130" s="227"/>
    </row>
    <row r="131" spans="20:45" x14ac:dyDescent="0.25"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L131" s="227"/>
      <c r="AM131" s="227"/>
      <c r="AN131" s="227"/>
      <c r="AO131" s="227"/>
      <c r="AP131" s="227"/>
      <c r="AQ131" s="227"/>
      <c r="AR131" s="227"/>
      <c r="AS131" s="227"/>
    </row>
    <row r="132" spans="20:45" x14ac:dyDescent="0.25"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L132" s="227"/>
      <c r="AM132" s="227"/>
      <c r="AN132" s="227"/>
      <c r="AO132" s="227"/>
      <c r="AP132" s="227"/>
      <c r="AQ132" s="227"/>
      <c r="AR132" s="227"/>
      <c r="AS132" s="227"/>
    </row>
    <row r="133" spans="20:45" x14ac:dyDescent="0.25"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L133" s="227"/>
      <c r="AM133" s="227"/>
      <c r="AN133" s="227"/>
      <c r="AO133" s="227"/>
      <c r="AP133" s="227"/>
      <c r="AQ133" s="227"/>
      <c r="AR133" s="227"/>
      <c r="AS133" s="227"/>
    </row>
    <row r="134" spans="20:45" x14ac:dyDescent="0.25"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L134" s="227"/>
      <c r="AM134" s="227"/>
      <c r="AN134" s="227"/>
      <c r="AO134" s="227"/>
      <c r="AP134" s="227"/>
      <c r="AQ134" s="227"/>
      <c r="AR134" s="227"/>
      <c r="AS134" s="227"/>
    </row>
    <row r="135" spans="20:45" x14ac:dyDescent="0.25"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L135" s="227"/>
      <c r="AM135" s="227"/>
      <c r="AN135" s="227"/>
      <c r="AO135" s="227"/>
      <c r="AP135" s="227"/>
      <c r="AQ135" s="227"/>
      <c r="AR135" s="227"/>
      <c r="AS135" s="227"/>
    </row>
    <row r="136" spans="20:45" x14ac:dyDescent="0.25"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L136" s="227"/>
      <c r="AM136" s="227"/>
      <c r="AN136" s="227"/>
      <c r="AO136" s="227"/>
      <c r="AP136" s="227"/>
      <c r="AQ136" s="227"/>
      <c r="AR136" s="227"/>
      <c r="AS136" s="227"/>
    </row>
    <row r="137" spans="20:45" x14ac:dyDescent="0.25"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L137" s="227"/>
      <c r="AM137" s="227"/>
      <c r="AN137" s="227"/>
      <c r="AO137" s="227"/>
      <c r="AP137" s="227"/>
      <c r="AQ137" s="227"/>
      <c r="AR137" s="227"/>
      <c r="AS137" s="227"/>
    </row>
    <row r="138" spans="20:45" x14ac:dyDescent="0.25"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L138" s="227"/>
      <c r="AM138" s="227"/>
      <c r="AN138" s="227"/>
      <c r="AO138" s="227"/>
      <c r="AP138" s="227"/>
      <c r="AQ138" s="227"/>
      <c r="AR138" s="227"/>
      <c r="AS138" s="227"/>
    </row>
    <row r="139" spans="20:45" x14ac:dyDescent="0.25"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L139" s="227"/>
      <c r="AM139" s="227"/>
      <c r="AN139" s="227"/>
      <c r="AO139" s="227"/>
      <c r="AP139" s="227"/>
      <c r="AQ139" s="227"/>
      <c r="AR139" s="227"/>
      <c r="AS139" s="227"/>
    </row>
    <row r="140" spans="20:45" x14ac:dyDescent="0.25"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L140" s="227"/>
      <c r="AM140" s="227"/>
      <c r="AN140" s="227"/>
      <c r="AO140" s="227"/>
      <c r="AP140" s="227"/>
      <c r="AQ140" s="227"/>
      <c r="AR140" s="227"/>
      <c r="AS140" s="227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66" priority="1" stopIfTrue="1">
      <formula>AND($E7&lt;9,$C7&gt;0)</formula>
    </cfRule>
  </conditionalFormatting>
  <conditionalFormatting sqref="I23 I43 K33 I31 K41 I51 I39 K49 I47 K10 M29 M45 I27 K25 I35 I8 I12 I16 I20 K18 M14">
    <cfRule type="expression" dxfId="165" priority="2" stopIfTrue="1">
      <formula>AND($O$1="CU",I8="Umpire")</formula>
    </cfRule>
    <cfRule type="expression" dxfId="164" priority="3" stopIfTrue="1">
      <formula>AND($O$1="CU",I8&lt;&gt;"Umpire",J8&lt;&gt;"")</formula>
    </cfRule>
    <cfRule type="expression" dxfId="163" priority="4" stopIfTrue="1">
      <formula>AND($O$1="CU",I8&lt;&gt;"Umpire")</formula>
    </cfRule>
  </conditionalFormatting>
  <conditionalFormatting sqref="E36 E30 E28 E26 E24 E22 E52 E50 E32 E48 E46 E44 E42 E40 E38 E34">
    <cfRule type="expression" dxfId="162" priority="5" stopIfTrue="1">
      <formula>AND($E22&lt;9,$C22&gt;0)</formula>
    </cfRule>
  </conditionalFormatting>
  <conditionalFormatting sqref="F38 F40 F42 F44 F46 F48 F50 F36 F22 F24 F26 F28 F30 F32 F34">
    <cfRule type="cellIs" dxfId="161" priority="6" stopIfTrue="1" operator="equal">
      <formula>"Bye"</formula>
    </cfRule>
    <cfRule type="expression" dxfId="160" priority="7" stopIfTrue="1">
      <formula>AND($E22&lt;9,$C22&gt;0)</formula>
    </cfRule>
  </conditionalFormatting>
  <conditionalFormatting sqref="M10 M18 O45 M41 M49 O14 O29 M25 M33 K8 K12 K16 K20 K39 K43 K47 K51 K23 K27 K31 K35">
    <cfRule type="expression" dxfId="159" priority="8" stopIfTrue="1">
      <formula>J8="as"</formula>
    </cfRule>
    <cfRule type="expression" dxfId="158" priority="9" stopIfTrue="1">
      <formula>J8="bs"</formula>
    </cfRule>
  </conditionalFormatting>
  <conditionalFormatting sqref="B40 B42 B44 B46 B48 B50 B52 B24 B26 B28 B30 B32 B34 B36 B38 B22">
    <cfRule type="cellIs" dxfId="157" priority="10" stopIfTrue="1" operator="equal">
      <formula>"QA"</formula>
    </cfRule>
    <cfRule type="cellIs" dxfId="156" priority="11" stopIfTrue="1" operator="equal">
      <formula>"DA"</formula>
    </cfRule>
  </conditionalFormatting>
  <conditionalFormatting sqref="R62 J8 J12 J16 J20 N14 L10 L18">
    <cfRule type="expression" dxfId="155" priority="12" stopIfTrue="1">
      <formula>$O$1="CU"</formula>
    </cfRule>
  </conditionalFormatting>
  <conditionalFormatting sqref="E21 E7">
    <cfRule type="expression" dxfId="154" priority="13" stopIfTrue="1">
      <formula>$E7&lt;5</formula>
    </cfRule>
  </conditionalFormatting>
  <conditionalFormatting sqref="F19 F21 F9 F17 F15 F13 F11 F7">
    <cfRule type="cellIs" dxfId="153" priority="14" stopIfTrue="1" operator="equal">
      <formula>"Bye"</formula>
    </cfRule>
  </conditionalFormatting>
  <conditionalFormatting sqref="O16">
    <cfRule type="expression" dxfId="152" priority="15" stopIfTrue="1">
      <formula>AND($O$1="CU",O16="Umpire")</formula>
    </cfRule>
    <cfRule type="expression" dxfId="151" priority="16" stopIfTrue="1">
      <formula>AND($O$1="CU",O16&lt;&gt;"Umpire",P16&lt;&gt;"")</formula>
    </cfRule>
    <cfRule type="expression" dxfId="15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ED6EF20E-B36B-468D-AED3-10C91E643289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2665-930C-4F63-BE70-A25AC4AE4CA1}">
  <sheetPr codeName="Sheet16">
    <tabColor indexed="27"/>
  </sheetPr>
  <dimension ref="A1:Q156"/>
  <sheetViews>
    <sheetView showGridLines="0" workbookViewId="0">
      <pane ySplit="6" topLeftCell="A25" activePane="bottomLeft" state="frozen"/>
      <selection pane="bottomLeft" activeCell="T27" sqref="T27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82.21875" style="41" bestFit="1" customWidth="1"/>
    <col min="5" max="5" width="10.6640625" style="90" customWidth="1"/>
    <col min="6" max="6" width="6.109375" style="91" hidden="1" customWidth="1"/>
    <col min="7" max="7" width="3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34" t="str">
        <f>Altalanos!$B$8</f>
        <v>Lány 2 kcs. B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184</v>
      </c>
      <c r="C7" s="146" t="s">
        <v>185</v>
      </c>
      <c r="D7" s="435" t="s">
        <v>55</v>
      </c>
      <c r="E7" s="148"/>
      <c r="F7" s="149"/>
      <c r="G7" s="150"/>
      <c r="H7" s="151"/>
      <c r="I7" s="151"/>
      <c r="J7" s="152"/>
      <c r="K7" s="153"/>
      <c r="L7" s="154"/>
      <c r="M7" s="153"/>
      <c r="N7" s="155"/>
      <c r="O7" s="156"/>
      <c r="P7" s="157"/>
      <c r="Q7" s="158"/>
    </row>
    <row r="8" spans="1:17" ht="18.899999999999999" customHeight="1" x14ac:dyDescent="0.25">
      <c r="A8" s="144">
        <v>2</v>
      </c>
      <c r="B8" s="145" t="s">
        <v>186</v>
      </c>
      <c r="C8" s="145" t="s">
        <v>187</v>
      </c>
      <c r="D8" s="436" t="s">
        <v>188</v>
      </c>
      <c r="E8" s="148"/>
      <c r="F8" s="160"/>
      <c r="G8" s="161"/>
      <c r="H8" s="151"/>
      <c r="I8" s="151"/>
      <c r="J8" s="152"/>
      <c r="K8" s="153"/>
      <c r="L8" s="154"/>
      <c r="M8" s="153"/>
      <c r="N8" s="155"/>
      <c r="O8" s="151"/>
      <c r="P8" s="157"/>
      <c r="Q8" s="158"/>
    </row>
    <row r="9" spans="1:17" ht="18.899999999999999" customHeight="1" x14ac:dyDescent="0.3">
      <c r="A9" s="144">
        <v>3</v>
      </c>
      <c r="B9" s="162" t="s">
        <v>189</v>
      </c>
      <c r="C9" s="162" t="s">
        <v>190</v>
      </c>
      <c r="D9" s="437" t="s">
        <v>191</v>
      </c>
      <c r="E9" s="148"/>
      <c r="F9" s="160"/>
      <c r="G9" s="161"/>
      <c r="H9" s="151"/>
      <c r="I9" s="151"/>
      <c r="J9" s="152"/>
      <c r="K9" s="153"/>
      <c r="L9" s="154"/>
      <c r="M9" s="153"/>
      <c r="N9" s="155"/>
      <c r="O9" s="151"/>
      <c r="P9" s="164"/>
      <c r="Q9" s="165"/>
    </row>
    <row r="10" spans="1:17" ht="18.899999999999999" customHeight="1" x14ac:dyDescent="0.3">
      <c r="A10" s="144">
        <v>4</v>
      </c>
      <c r="B10" s="162" t="s">
        <v>192</v>
      </c>
      <c r="C10" s="162" t="s">
        <v>193</v>
      </c>
      <c r="D10" s="437" t="s">
        <v>194</v>
      </c>
      <c r="E10" s="148"/>
      <c r="F10" s="160"/>
      <c r="G10" s="161"/>
      <c r="H10" s="151"/>
      <c r="I10" s="151"/>
      <c r="J10" s="152"/>
      <c r="K10" s="153"/>
      <c r="L10" s="154"/>
      <c r="M10" s="153"/>
      <c r="N10" s="155"/>
      <c r="O10" s="151"/>
      <c r="P10" s="168"/>
      <c r="Q10" s="169"/>
    </row>
    <row r="11" spans="1:17" ht="18.899999999999999" customHeight="1" x14ac:dyDescent="0.25">
      <c r="A11" s="144">
        <v>5</v>
      </c>
      <c r="B11" s="145" t="s">
        <v>195</v>
      </c>
      <c r="C11" s="166" t="s">
        <v>196</v>
      </c>
      <c r="D11" s="167" t="s">
        <v>197</v>
      </c>
      <c r="E11" s="148"/>
      <c r="F11" s="160"/>
      <c r="G11" s="161"/>
      <c r="H11" s="151"/>
      <c r="I11" s="151"/>
      <c r="J11" s="152"/>
      <c r="K11" s="153"/>
      <c r="L11" s="154"/>
      <c r="M11" s="153"/>
      <c r="N11" s="155"/>
      <c r="O11" s="151"/>
      <c r="P11" s="168"/>
      <c r="Q11" s="169"/>
    </row>
    <row r="12" spans="1:17" ht="18.899999999999999" customHeight="1" x14ac:dyDescent="0.25">
      <c r="A12" s="144">
        <v>6</v>
      </c>
      <c r="B12" s="145" t="s">
        <v>198</v>
      </c>
      <c r="C12" s="166" t="s">
        <v>199</v>
      </c>
      <c r="D12" s="167" t="s">
        <v>200</v>
      </c>
      <c r="E12" s="148"/>
      <c r="F12" s="160"/>
      <c r="G12" s="161"/>
      <c r="H12" s="151"/>
      <c r="I12" s="151"/>
      <c r="J12" s="152"/>
      <c r="K12" s="153"/>
      <c r="L12" s="154"/>
      <c r="M12" s="153"/>
      <c r="N12" s="155"/>
      <c r="O12" s="151"/>
      <c r="P12" s="168"/>
      <c r="Q12" s="169"/>
    </row>
    <row r="13" spans="1:17" ht="18.899999999999999" customHeight="1" x14ac:dyDescent="0.3">
      <c r="A13" s="144">
        <v>7</v>
      </c>
      <c r="B13" s="166" t="s">
        <v>201</v>
      </c>
      <c r="C13" s="438" t="s">
        <v>202</v>
      </c>
      <c r="D13" s="439" t="s">
        <v>203</v>
      </c>
      <c r="E13" s="148"/>
      <c r="F13" s="160"/>
      <c r="G13" s="161"/>
      <c r="H13" s="151"/>
      <c r="I13" s="151"/>
      <c r="J13" s="152"/>
      <c r="K13" s="153"/>
      <c r="L13" s="154"/>
      <c r="M13" s="153"/>
      <c r="N13" s="155"/>
      <c r="O13" s="151"/>
      <c r="P13" s="168"/>
      <c r="Q13" s="169"/>
    </row>
    <row r="14" spans="1:17" ht="18.899999999999999" customHeight="1" x14ac:dyDescent="0.3">
      <c r="A14" s="144">
        <v>8</v>
      </c>
      <c r="B14" s="166" t="s">
        <v>204</v>
      </c>
      <c r="C14" s="438" t="s">
        <v>205</v>
      </c>
      <c r="D14" s="439" t="s">
        <v>206</v>
      </c>
      <c r="E14" s="148"/>
      <c r="F14" s="160"/>
      <c r="G14" s="161"/>
      <c r="H14" s="151"/>
      <c r="I14" s="151"/>
      <c r="J14" s="152"/>
      <c r="K14" s="153"/>
      <c r="L14" s="154"/>
      <c r="M14" s="153"/>
      <c r="N14" s="155"/>
      <c r="O14" s="151"/>
      <c r="P14" s="168"/>
      <c r="Q14" s="169"/>
    </row>
    <row r="15" spans="1:17" ht="18.899999999999999" customHeight="1" x14ac:dyDescent="0.25">
      <c r="A15" s="144">
        <v>9</v>
      </c>
      <c r="B15" s="145" t="s">
        <v>207</v>
      </c>
      <c r="C15" s="145" t="s">
        <v>208</v>
      </c>
      <c r="D15" s="159" t="s">
        <v>209</v>
      </c>
      <c r="E15" s="148"/>
      <c r="F15" s="173"/>
      <c r="G15" s="173"/>
      <c r="H15" s="151"/>
      <c r="I15" s="151"/>
      <c r="J15" s="152"/>
      <c r="K15" s="153"/>
      <c r="L15" s="154"/>
      <c r="M15" s="174"/>
      <c r="N15" s="155"/>
      <c r="O15" s="151"/>
      <c r="P15" s="158"/>
      <c r="Q15" s="158"/>
    </row>
    <row r="16" spans="1:17" ht="18.899999999999999" customHeight="1" x14ac:dyDescent="0.25">
      <c r="A16" s="144">
        <v>10</v>
      </c>
      <c r="B16" s="145" t="s">
        <v>210</v>
      </c>
      <c r="C16" s="145" t="s">
        <v>211</v>
      </c>
      <c r="D16" s="159" t="s">
        <v>212</v>
      </c>
      <c r="E16" s="148"/>
      <c r="F16" s="173"/>
      <c r="G16" s="173"/>
      <c r="H16" s="151"/>
      <c r="I16" s="151"/>
      <c r="J16" s="152"/>
      <c r="K16" s="153"/>
      <c r="L16" s="154"/>
      <c r="M16" s="174"/>
      <c r="N16" s="155"/>
      <c r="O16" s="151"/>
      <c r="P16" s="157"/>
      <c r="Q16" s="158"/>
    </row>
    <row r="17" spans="1:17" ht="18.899999999999999" customHeight="1" x14ac:dyDescent="0.3">
      <c r="A17" s="144">
        <v>11</v>
      </c>
      <c r="B17" s="162" t="s">
        <v>213</v>
      </c>
      <c r="C17" s="162" t="s">
        <v>214</v>
      </c>
      <c r="D17" s="437" t="s">
        <v>215</v>
      </c>
      <c r="E17" s="148"/>
      <c r="F17" s="173"/>
      <c r="G17" s="173"/>
      <c r="H17" s="151"/>
      <c r="I17" s="151"/>
      <c r="J17" s="152"/>
      <c r="K17" s="153"/>
      <c r="L17" s="154"/>
      <c r="M17" s="174"/>
      <c r="N17" s="155"/>
      <c r="O17" s="151"/>
      <c r="P17" s="157"/>
      <c r="Q17" s="158"/>
    </row>
    <row r="18" spans="1:17" ht="18.899999999999999" customHeight="1" x14ac:dyDescent="0.3">
      <c r="A18" s="144">
        <v>12</v>
      </c>
      <c r="B18" s="162" t="s">
        <v>216</v>
      </c>
      <c r="C18" s="162" t="s">
        <v>51</v>
      </c>
      <c r="D18" s="437" t="s">
        <v>217</v>
      </c>
      <c r="E18" s="148"/>
      <c r="F18" s="173"/>
      <c r="G18" s="173"/>
      <c r="H18" s="151"/>
      <c r="I18" s="151"/>
      <c r="J18" s="152"/>
      <c r="K18" s="153"/>
      <c r="L18" s="154"/>
      <c r="M18" s="174"/>
      <c r="N18" s="155"/>
      <c r="O18" s="151"/>
      <c r="P18" s="157"/>
      <c r="Q18" s="158"/>
    </row>
    <row r="19" spans="1:17" ht="18.899999999999999" customHeight="1" x14ac:dyDescent="0.25">
      <c r="A19" s="144">
        <v>13</v>
      </c>
      <c r="B19" s="172" t="s">
        <v>218</v>
      </c>
      <c r="C19" s="172" t="s">
        <v>219</v>
      </c>
      <c r="D19" s="159" t="s">
        <v>220</v>
      </c>
      <c r="E19" s="148"/>
      <c r="F19" s="173"/>
      <c r="G19" s="173"/>
      <c r="H19" s="151"/>
      <c r="I19" s="151"/>
      <c r="J19" s="152"/>
      <c r="K19" s="153"/>
      <c r="L19" s="154"/>
      <c r="M19" s="174"/>
      <c r="N19" s="155"/>
      <c r="O19" s="151"/>
      <c r="P19" s="157"/>
      <c r="Q19" s="158"/>
    </row>
    <row r="20" spans="1:17" ht="18.899999999999999" customHeight="1" x14ac:dyDescent="0.25">
      <c r="A20" s="144">
        <v>14</v>
      </c>
      <c r="B20" s="172" t="s">
        <v>221</v>
      </c>
      <c r="C20" s="172" t="s">
        <v>222</v>
      </c>
      <c r="D20" s="159" t="s">
        <v>223</v>
      </c>
      <c r="E20" s="148"/>
      <c r="F20" s="173"/>
      <c r="G20" s="173"/>
      <c r="H20" s="151"/>
      <c r="I20" s="151"/>
      <c r="J20" s="152"/>
      <c r="K20" s="153"/>
      <c r="L20" s="154"/>
      <c r="M20" s="174"/>
      <c r="N20" s="155"/>
      <c r="O20" s="151"/>
      <c r="P20" s="157"/>
      <c r="Q20" s="158"/>
    </row>
    <row r="21" spans="1:17" ht="18.899999999999999" customHeight="1" x14ac:dyDescent="0.25">
      <c r="A21" s="144">
        <v>15</v>
      </c>
      <c r="B21" s="145" t="s">
        <v>224</v>
      </c>
      <c r="C21" s="166" t="s">
        <v>225</v>
      </c>
      <c r="D21" s="167" t="s">
        <v>226</v>
      </c>
      <c r="E21" s="148"/>
      <c r="F21" s="173"/>
      <c r="G21" s="173"/>
      <c r="H21" s="151"/>
      <c r="I21" s="151"/>
      <c r="J21" s="152"/>
      <c r="K21" s="153"/>
      <c r="L21" s="154"/>
      <c r="M21" s="174"/>
      <c r="N21" s="155"/>
      <c r="O21" s="151"/>
      <c r="P21" s="157"/>
      <c r="Q21" s="158"/>
    </row>
    <row r="22" spans="1:17" ht="18.899999999999999" customHeight="1" x14ac:dyDescent="0.25">
      <c r="A22" s="144">
        <v>16</v>
      </c>
      <c r="B22" s="145" t="s">
        <v>227</v>
      </c>
      <c r="C22" s="166" t="s">
        <v>77</v>
      </c>
      <c r="D22" s="167" t="s">
        <v>226</v>
      </c>
      <c r="E22" s="148"/>
      <c r="F22" s="173"/>
      <c r="G22" s="173"/>
      <c r="H22" s="151"/>
      <c r="I22" s="151"/>
      <c r="J22" s="152"/>
      <c r="K22" s="153"/>
      <c r="L22" s="154"/>
      <c r="M22" s="174"/>
      <c r="N22" s="155"/>
      <c r="O22" s="151"/>
      <c r="P22" s="157"/>
      <c r="Q22" s="158"/>
    </row>
    <row r="23" spans="1:17" ht="18.899999999999999" customHeight="1" x14ac:dyDescent="0.25">
      <c r="A23" s="144">
        <v>17</v>
      </c>
      <c r="B23" s="145" t="s">
        <v>228</v>
      </c>
      <c r="C23" s="166" t="s">
        <v>229</v>
      </c>
      <c r="D23" s="159" t="s">
        <v>230</v>
      </c>
      <c r="E23" s="148"/>
      <c r="F23" s="173"/>
      <c r="G23" s="173"/>
      <c r="H23" s="151"/>
      <c r="I23" s="151"/>
      <c r="J23" s="152"/>
      <c r="K23" s="153"/>
      <c r="L23" s="154"/>
      <c r="M23" s="174"/>
      <c r="N23" s="155"/>
      <c r="O23" s="151"/>
      <c r="P23" s="157"/>
      <c r="Q23" s="158"/>
    </row>
    <row r="24" spans="1:17" ht="18.899999999999999" customHeight="1" x14ac:dyDescent="0.25">
      <c r="A24" s="144">
        <v>18</v>
      </c>
      <c r="B24" s="145" t="s">
        <v>231</v>
      </c>
      <c r="C24" s="166" t="s">
        <v>232</v>
      </c>
      <c r="D24" s="159" t="s">
        <v>233</v>
      </c>
      <c r="E24" s="148"/>
      <c r="F24" s="173"/>
      <c r="G24" s="173"/>
      <c r="H24" s="151"/>
      <c r="I24" s="151"/>
      <c r="J24" s="152"/>
      <c r="K24" s="153"/>
      <c r="L24" s="154"/>
      <c r="M24" s="174"/>
      <c r="N24" s="155"/>
      <c r="O24" s="151"/>
      <c r="P24" s="157"/>
      <c r="Q24" s="158"/>
    </row>
    <row r="25" spans="1:17" ht="18.899999999999999" customHeight="1" x14ac:dyDescent="0.25">
      <c r="A25" s="144">
        <v>19</v>
      </c>
      <c r="B25" s="145" t="s">
        <v>234</v>
      </c>
      <c r="C25" s="145" t="s">
        <v>235</v>
      </c>
      <c r="D25" s="175" t="s">
        <v>236</v>
      </c>
      <c r="E25" s="148"/>
      <c r="F25" s="173"/>
      <c r="G25" s="173"/>
      <c r="H25" s="151"/>
      <c r="I25" s="151"/>
      <c r="J25" s="152"/>
      <c r="K25" s="153"/>
      <c r="L25" s="154"/>
      <c r="M25" s="174"/>
      <c r="N25" s="155"/>
      <c r="O25" s="151"/>
      <c r="P25" s="157"/>
      <c r="Q25" s="158"/>
    </row>
    <row r="26" spans="1:17" ht="18.899999999999999" customHeight="1" x14ac:dyDescent="0.25">
      <c r="A26" s="144">
        <v>20</v>
      </c>
      <c r="B26" s="145" t="s">
        <v>237</v>
      </c>
      <c r="C26" s="145" t="s">
        <v>238</v>
      </c>
      <c r="D26" s="175" t="s">
        <v>236</v>
      </c>
      <c r="E26" s="148"/>
      <c r="F26" s="173"/>
      <c r="G26" s="173"/>
      <c r="H26" s="151"/>
      <c r="I26" s="151"/>
      <c r="J26" s="152"/>
      <c r="K26" s="153"/>
      <c r="L26" s="154"/>
      <c r="M26" s="174"/>
      <c r="N26" s="155"/>
      <c r="O26" s="151"/>
      <c r="P26" s="157"/>
      <c r="Q26" s="158"/>
    </row>
    <row r="27" spans="1:17" ht="18.899999999999999" customHeight="1" x14ac:dyDescent="0.25">
      <c r="A27" s="144">
        <v>21</v>
      </c>
      <c r="B27" s="145" t="s">
        <v>239</v>
      </c>
      <c r="C27" s="145" t="s">
        <v>240</v>
      </c>
      <c r="D27" s="159" t="s">
        <v>241</v>
      </c>
      <c r="E27" s="148"/>
      <c r="F27" s="173"/>
      <c r="G27" s="173"/>
      <c r="H27" s="151"/>
      <c r="I27" s="151"/>
      <c r="J27" s="152"/>
      <c r="K27" s="153"/>
      <c r="L27" s="154"/>
      <c r="M27" s="174"/>
      <c r="N27" s="155"/>
      <c r="O27" s="151"/>
      <c r="P27" s="157"/>
      <c r="Q27" s="158"/>
    </row>
    <row r="28" spans="1:17" ht="18.899999999999999" customHeight="1" x14ac:dyDescent="0.25">
      <c r="A28" s="144">
        <v>22</v>
      </c>
      <c r="B28" s="145" t="s">
        <v>242</v>
      </c>
      <c r="C28" s="440" t="s">
        <v>243</v>
      </c>
      <c r="D28" s="159" t="s">
        <v>244</v>
      </c>
      <c r="E28" s="177"/>
      <c r="F28" s="178"/>
      <c r="G28" s="179"/>
      <c r="H28" s="151"/>
      <c r="I28" s="151"/>
      <c r="J28" s="152"/>
      <c r="K28" s="153"/>
      <c r="L28" s="154"/>
      <c r="M28" s="174"/>
      <c r="N28" s="155"/>
      <c r="O28" s="151"/>
      <c r="P28" s="157"/>
      <c r="Q28" s="158"/>
    </row>
    <row r="29" spans="1:17" ht="18.899999999999999" customHeight="1" x14ac:dyDescent="0.25">
      <c r="A29" s="144">
        <v>23</v>
      </c>
      <c r="B29" s="145" t="s">
        <v>245</v>
      </c>
      <c r="C29" s="440" t="s">
        <v>246</v>
      </c>
      <c r="D29" s="159" t="s">
        <v>244</v>
      </c>
      <c r="E29" s="180"/>
      <c r="F29" s="173"/>
      <c r="G29" s="173"/>
      <c r="H29" s="151"/>
      <c r="I29" s="151"/>
      <c r="J29" s="152"/>
      <c r="K29" s="153"/>
      <c r="L29" s="154"/>
      <c r="M29" s="174"/>
      <c r="N29" s="155"/>
      <c r="O29" s="151"/>
      <c r="P29" s="157"/>
      <c r="Q29" s="158"/>
    </row>
    <row r="30" spans="1:17" ht="18.899999999999999" customHeight="1" x14ac:dyDescent="0.25">
      <c r="A30" s="144">
        <v>24</v>
      </c>
      <c r="B30" s="145" t="s">
        <v>247</v>
      </c>
      <c r="C30" s="145" t="s">
        <v>248</v>
      </c>
      <c r="D30" s="159" t="s">
        <v>249</v>
      </c>
      <c r="E30" s="148"/>
      <c r="F30" s="173"/>
      <c r="G30" s="173"/>
      <c r="H30" s="151"/>
      <c r="I30" s="151"/>
      <c r="J30" s="152"/>
      <c r="K30" s="153"/>
      <c r="L30" s="154"/>
      <c r="M30" s="174"/>
      <c r="N30" s="155"/>
      <c r="O30" s="151"/>
      <c r="P30" s="157"/>
      <c r="Q30" s="158"/>
    </row>
    <row r="31" spans="1:17" ht="18.899999999999999" customHeight="1" x14ac:dyDescent="0.25">
      <c r="A31" s="144">
        <v>25</v>
      </c>
      <c r="B31" s="145" t="s">
        <v>250</v>
      </c>
      <c r="C31" s="145" t="s">
        <v>251</v>
      </c>
      <c r="D31" s="159" t="s">
        <v>249</v>
      </c>
      <c r="E31" s="148"/>
      <c r="F31" s="173"/>
      <c r="G31" s="173"/>
      <c r="H31" s="151"/>
      <c r="I31" s="151"/>
      <c r="J31" s="152"/>
      <c r="K31" s="153"/>
      <c r="L31" s="154"/>
      <c r="M31" s="174"/>
      <c r="N31" s="155"/>
      <c r="O31" s="151"/>
      <c r="P31" s="157"/>
      <c r="Q31" s="158"/>
    </row>
    <row r="32" spans="1:17" ht="18.899999999999999" customHeight="1" x14ac:dyDescent="0.25">
      <c r="A32" s="144">
        <v>26</v>
      </c>
      <c r="B32" s="145" t="s">
        <v>252</v>
      </c>
      <c r="C32" s="145" t="s">
        <v>253</v>
      </c>
      <c r="D32" s="159" t="s">
        <v>254</v>
      </c>
      <c r="E32" s="181"/>
      <c r="F32" s="173"/>
      <c r="G32" s="173"/>
      <c r="H32" s="151"/>
      <c r="I32" s="151"/>
      <c r="J32" s="152"/>
      <c r="K32" s="153"/>
      <c r="L32" s="154"/>
      <c r="M32" s="174"/>
      <c r="N32" s="155"/>
      <c r="O32" s="151"/>
      <c r="P32" s="157"/>
      <c r="Q32" s="158"/>
    </row>
    <row r="33" spans="1:17" ht="18.899999999999999" customHeight="1" x14ac:dyDescent="0.25">
      <c r="A33" s="144">
        <v>27</v>
      </c>
      <c r="B33" s="145" t="s">
        <v>198</v>
      </c>
      <c r="C33" s="145" t="s">
        <v>255</v>
      </c>
      <c r="D33" s="159" t="s">
        <v>254</v>
      </c>
      <c r="E33" s="148"/>
      <c r="F33" s="173"/>
      <c r="G33" s="173"/>
      <c r="H33" s="151"/>
      <c r="I33" s="151"/>
      <c r="J33" s="152"/>
      <c r="K33" s="153"/>
      <c r="L33" s="154"/>
      <c r="M33" s="174"/>
      <c r="N33" s="155"/>
      <c r="O33" s="151"/>
      <c r="P33" s="157"/>
      <c r="Q33" s="158"/>
    </row>
    <row r="34" spans="1:17" ht="18.899999999999999" customHeight="1" x14ac:dyDescent="0.25">
      <c r="A34" s="144">
        <v>28</v>
      </c>
      <c r="B34" s="145" t="s">
        <v>256</v>
      </c>
      <c r="C34" s="145" t="s">
        <v>235</v>
      </c>
      <c r="D34" s="159" t="s">
        <v>257</v>
      </c>
      <c r="E34" s="148"/>
      <c r="F34" s="173"/>
      <c r="G34" s="173"/>
      <c r="H34" s="151"/>
      <c r="I34" s="151"/>
      <c r="J34" s="152"/>
      <c r="K34" s="153"/>
      <c r="L34" s="154"/>
      <c r="M34" s="174"/>
      <c r="N34" s="155"/>
      <c r="O34" s="151"/>
      <c r="P34" s="157"/>
      <c r="Q34" s="158"/>
    </row>
    <row r="35" spans="1:17" ht="18.899999999999999" customHeight="1" x14ac:dyDescent="0.25">
      <c r="A35" s="144">
        <v>29</v>
      </c>
      <c r="B35" s="145" t="s">
        <v>258</v>
      </c>
      <c r="C35" s="145" t="s">
        <v>259</v>
      </c>
      <c r="D35" s="159" t="s">
        <v>260</v>
      </c>
      <c r="E35" s="148"/>
      <c r="F35" s="173"/>
      <c r="G35" s="173"/>
      <c r="H35" s="151"/>
      <c r="I35" s="151"/>
      <c r="J35" s="152"/>
      <c r="K35" s="153"/>
      <c r="L35" s="154"/>
      <c r="M35" s="174"/>
      <c r="N35" s="155"/>
      <c r="O35" s="151"/>
      <c r="P35" s="157"/>
      <c r="Q35" s="158"/>
    </row>
    <row r="36" spans="1:17" ht="18.899999999999999" customHeight="1" x14ac:dyDescent="0.25">
      <c r="A36" s="144">
        <v>30</v>
      </c>
      <c r="B36" s="145" t="s">
        <v>261</v>
      </c>
      <c r="C36" s="145" t="s">
        <v>262</v>
      </c>
      <c r="D36" s="159" t="s">
        <v>98</v>
      </c>
      <c r="E36" s="148"/>
      <c r="F36" s="173"/>
      <c r="G36" s="173"/>
      <c r="H36" s="151"/>
      <c r="I36" s="151"/>
      <c r="J36" s="152"/>
      <c r="K36" s="153"/>
      <c r="L36" s="154"/>
      <c r="M36" s="174"/>
      <c r="N36" s="155"/>
      <c r="O36" s="151"/>
      <c r="P36" s="157"/>
      <c r="Q36" s="158"/>
    </row>
    <row r="37" spans="1:17" ht="18.899999999999999" customHeight="1" x14ac:dyDescent="0.25">
      <c r="A37" s="144">
        <v>31</v>
      </c>
      <c r="B37" s="145" t="s">
        <v>263</v>
      </c>
      <c r="C37" s="145" t="s">
        <v>264</v>
      </c>
      <c r="D37" s="159" t="s">
        <v>98</v>
      </c>
      <c r="E37" s="148"/>
      <c r="F37" s="173"/>
      <c r="G37" s="173"/>
      <c r="H37" s="151"/>
      <c r="I37" s="151"/>
      <c r="J37" s="152"/>
      <c r="K37" s="153"/>
      <c r="L37" s="154"/>
      <c r="M37" s="174"/>
      <c r="N37" s="155"/>
      <c r="O37" s="151"/>
      <c r="P37" s="157"/>
      <c r="Q37" s="158"/>
    </row>
    <row r="38" spans="1:17" ht="18.899999999999999" customHeight="1" x14ac:dyDescent="0.25">
      <c r="A38" s="144">
        <v>32</v>
      </c>
      <c r="B38" s="176"/>
      <c r="C38" s="176"/>
      <c r="D38" s="151"/>
      <c r="E38" s="148"/>
      <c r="F38" s="173"/>
      <c r="G38" s="173"/>
      <c r="H38" s="182"/>
      <c r="I38" s="183"/>
      <c r="J38" s="152"/>
      <c r="K38" s="153"/>
      <c r="L38" s="154"/>
      <c r="M38" s="174"/>
      <c r="N38" s="155"/>
      <c r="O38" s="158"/>
      <c r="P38" s="157"/>
      <c r="Q38" s="158"/>
    </row>
    <row r="39" spans="1:17" ht="18.899999999999999" customHeight="1" x14ac:dyDescent="0.25">
      <c r="A39" s="144">
        <v>33</v>
      </c>
      <c r="B39" s="176"/>
      <c r="C39" s="176"/>
      <c r="D39" s="151"/>
      <c r="E39" s="148"/>
      <c r="F39" s="173"/>
      <c r="G39" s="173"/>
      <c r="H39" s="182"/>
      <c r="I39" s="183"/>
      <c r="J39" s="152"/>
      <c r="K39" s="153"/>
      <c r="L39" s="154"/>
      <c r="M39" s="174"/>
      <c r="N39" s="165"/>
      <c r="O39" s="184"/>
      <c r="P39" s="157"/>
      <c r="Q39" s="158"/>
    </row>
    <row r="40" spans="1:17" ht="18.899999999999999" customHeight="1" x14ac:dyDescent="0.25">
      <c r="A40" s="144">
        <v>34</v>
      </c>
      <c r="B40" s="176"/>
      <c r="C40" s="176"/>
      <c r="D40" s="151"/>
      <c r="E40" s="148"/>
      <c r="F40" s="173"/>
      <c r="G40" s="173"/>
      <c r="H40" s="182"/>
      <c r="I40" s="183"/>
      <c r="J40" s="152" t="e">
        <f>IF(AND(Q40="",#REF!&gt;0,#REF!&lt;5),K40,0)</f>
        <v>#REF!</v>
      </c>
      <c r="K40" s="153" t="str">
        <f>IF(D40="","ZZZ9",IF(AND(#REF!&gt;0,#REF!&lt;5),D40&amp;#REF!,D40&amp;"9"))</f>
        <v>ZZZ9</v>
      </c>
      <c r="L40" s="154">
        <f t="shared" ref="L40:L156" si="0">IF(Q40="",999,Q40)</f>
        <v>999</v>
      </c>
      <c r="M40" s="174">
        <f t="shared" ref="M40:M156" si="1">IF(P40=999,999,1)</f>
        <v>999</v>
      </c>
      <c r="N40" s="165"/>
      <c r="O40" s="184"/>
      <c r="P40" s="157">
        <f t="shared" ref="P40:P156" si="2">IF(N40="DA",1,IF(N40="WC",2,IF(N40="SE",3,IF(N40="Q",4,IF(N40="LL",5,999)))))</f>
        <v>999</v>
      </c>
      <c r="Q40" s="158"/>
    </row>
    <row r="41" spans="1:17" ht="18.899999999999999" customHeight="1" x14ac:dyDescent="0.25">
      <c r="A41" s="144">
        <v>35</v>
      </c>
      <c r="B41" s="176"/>
      <c r="C41" s="176"/>
      <c r="D41" s="151"/>
      <c r="E41" s="148"/>
      <c r="F41" s="173"/>
      <c r="G41" s="173"/>
      <c r="H41" s="182"/>
      <c r="I41" s="183"/>
      <c r="J41" s="152" t="e">
        <f>IF(AND(Q41="",#REF!&gt;0,#REF!&lt;5),K41,0)</f>
        <v>#REF!</v>
      </c>
      <c r="K41" s="153" t="str">
        <f>IF(D41="","ZZZ9",IF(AND(#REF!&gt;0,#REF!&lt;5),D41&amp;#REF!,D41&amp;"9"))</f>
        <v>ZZZ9</v>
      </c>
      <c r="L41" s="154">
        <f t="shared" si="0"/>
        <v>999</v>
      </c>
      <c r="M41" s="174">
        <f t="shared" si="1"/>
        <v>999</v>
      </c>
      <c r="N41" s="165"/>
      <c r="O41" s="184"/>
      <c r="P41" s="157">
        <f t="shared" si="2"/>
        <v>999</v>
      </c>
      <c r="Q41" s="158"/>
    </row>
    <row r="42" spans="1:17" ht="18.899999999999999" customHeight="1" x14ac:dyDescent="0.25">
      <c r="A42" s="144">
        <v>36</v>
      </c>
      <c r="B42" s="176"/>
      <c r="C42" s="176"/>
      <c r="D42" s="151"/>
      <c r="E42" s="148"/>
      <c r="F42" s="173"/>
      <c r="G42" s="173"/>
      <c r="H42" s="182"/>
      <c r="I42" s="183"/>
      <c r="J42" s="152" t="e">
        <f>IF(AND(Q42="",#REF!&gt;0,#REF!&lt;5),K42,0)</f>
        <v>#REF!</v>
      </c>
      <c r="K42" s="153" t="str">
        <f>IF(D42="","ZZZ9",IF(AND(#REF!&gt;0,#REF!&lt;5),D42&amp;#REF!,D42&amp;"9"))</f>
        <v>ZZZ9</v>
      </c>
      <c r="L42" s="154">
        <f t="shared" si="0"/>
        <v>999</v>
      </c>
      <c r="M42" s="174">
        <f t="shared" si="1"/>
        <v>999</v>
      </c>
      <c r="N42" s="165"/>
      <c r="O42" s="184"/>
      <c r="P42" s="157">
        <f t="shared" si="2"/>
        <v>999</v>
      </c>
      <c r="Q42" s="158"/>
    </row>
    <row r="43" spans="1:17" ht="18.899999999999999" customHeight="1" x14ac:dyDescent="0.25">
      <c r="A43" s="144">
        <v>37</v>
      </c>
      <c r="B43" s="176"/>
      <c r="C43" s="176"/>
      <c r="D43" s="151"/>
      <c r="E43" s="148"/>
      <c r="F43" s="173"/>
      <c r="G43" s="173"/>
      <c r="H43" s="182"/>
      <c r="I43" s="183"/>
      <c r="J43" s="152" t="e">
        <f>IF(AND(Q43="",#REF!&gt;0,#REF!&lt;5),K43,0)</f>
        <v>#REF!</v>
      </c>
      <c r="K43" s="153" t="str">
        <f>IF(D43="","ZZZ9",IF(AND(#REF!&gt;0,#REF!&lt;5),D43&amp;#REF!,D43&amp;"9"))</f>
        <v>ZZZ9</v>
      </c>
      <c r="L43" s="154">
        <f t="shared" si="0"/>
        <v>999</v>
      </c>
      <c r="M43" s="174">
        <f t="shared" si="1"/>
        <v>999</v>
      </c>
      <c r="N43" s="165"/>
      <c r="O43" s="184"/>
      <c r="P43" s="157">
        <f t="shared" si="2"/>
        <v>999</v>
      </c>
      <c r="Q43" s="158"/>
    </row>
    <row r="44" spans="1:17" ht="18.899999999999999" customHeight="1" x14ac:dyDescent="0.25">
      <c r="A44" s="144">
        <v>38</v>
      </c>
      <c r="B44" s="176"/>
      <c r="C44" s="176"/>
      <c r="D44" s="151"/>
      <c r="E44" s="148"/>
      <c r="F44" s="173"/>
      <c r="G44" s="173"/>
      <c r="H44" s="182"/>
      <c r="I44" s="183"/>
      <c r="J44" s="152" t="e">
        <f>IF(AND(Q44="",#REF!&gt;0,#REF!&lt;5),K44,0)</f>
        <v>#REF!</v>
      </c>
      <c r="K44" s="153" t="str">
        <f>IF(D44="","ZZZ9",IF(AND(#REF!&gt;0,#REF!&lt;5),D44&amp;#REF!,D44&amp;"9"))</f>
        <v>ZZZ9</v>
      </c>
      <c r="L44" s="154">
        <f t="shared" si="0"/>
        <v>999</v>
      </c>
      <c r="M44" s="174">
        <f t="shared" si="1"/>
        <v>999</v>
      </c>
      <c r="N44" s="165"/>
      <c r="O44" s="184"/>
      <c r="P44" s="157">
        <f t="shared" si="2"/>
        <v>999</v>
      </c>
      <c r="Q44" s="158"/>
    </row>
    <row r="45" spans="1:17" ht="18.899999999999999" customHeight="1" x14ac:dyDescent="0.25">
      <c r="A45" s="144">
        <v>39</v>
      </c>
      <c r="B45" s="176"/>
      <c r="C45" s="176"/>
      <c r="D45" s="151"/>
      <c r="E45" s="148"/>
      <c r="F45" s="173"/>
      <c r="G45" s="173"/>
      <c r="H45" s="182"/>
      <c r="I45" s="183"/>
      <c r="J45" s="152" t="e">
        <f>IF(AND(Q45="",#REF!&gt;0,#REF!&lt;5),K45,0)</f>
        <v>#REF!</v>
      </c>
      <c r="K45" s="153" t="str">
        <f>IF(D45="","ZZZ9",IF(AND(#REF!&gt;0,#REF!&lt;5),D45&amp;#REF!,D45&amp;"9"))</f>
        <v>ZZZ9</v>
      </c>
      <c r="L45" s="154">
        <f t="shared" si="0"/>
        <v>999</v>
      </c>
      <c r="M45" s="174">
        <f t="shared" si="1"/>
        <v>999</v>
      </c>
      <c r="N45" s="165"/>
      <c r="O45" s="184"/>
      <c r="P45" s="157">
        <f t="shared" si="2"/>
        <v>999</v>
      </c>
      <c r="Q45" s="158"/>
    </row>
    <row r="46" spans="1:17" ht="18.899999999999999" customHeight="1" x14ac:dyDescent="0.25">
      <c r="A46" s="144">
        <v>40</v>
      </c>
      <c r="B46" s="176"/>
      <c r="C46" s="176"/>
      <c r="D46" s="151"/>
      <c r="E46" s="148"/>
      <c r="F46" s="173"/>
      <c r="G46" s="173"/>
      <c r="H46" s="182"/>
      <c r="I46" s="183"/>
      <c r="J46" s="152" t="e">
        <f>IF(AND(Q46="",#REF!&gt;0,#REF!&lt;5),K46,0)</f>
        <v>#REF!</v>
      </c>
      <c r="K46" s="153" t="str">
        <f>IF(D46="","ZZZ9",IF(AND(#REF!&gt;0,#REF!&lt;5),D46&amp;#REF!,D46&amp;"9"))</f>
        <v>ZZZ9</v>
      </c>
      <c r="L46" s="154">
        <f t="shared" si="0"/>
        <v>999</v>
      </c>
      <c r="M46" s="174">
        <f t="shared" si="1"/>
        <v>999</v>
      </c>
      <c r="N46" s="165"/>
      <c r="O46" s="184"/>
      <c r="P46" s="157">
        <f t="shared" si="2"/>
        <v>999</v>
      </c>
      <c r="Q46" s="158"/>
    </row>
    <row r="47" spans="1:17" ht="18.899999999999999" customHeight="1" x14ac:dyDescent="0.25">
      <c r="A47" s="144">
        <v>41</v>
      </c>
      <c r="B47" s="176"/>
      <c r="C47" s="176"/>
      <c r="D47" s="151"/>
      <c r="E47" s="148"/>
      <c r="F47" s="173"/>
      <c r="G47" s="173"/>
      <c r="H47" s="182"/>
      <c r="I47" s="183"/>
      <c r="J47" s="152" t="e">
        <f>IF(AND(Q47="",#REF!&gt;0,#REF!&lt;5),K47,0)</f>
        <v>#REF!</v>
      </c>
      <c r="K47" s="153" t="str">
        <f>IF(D47="","ZZZ9",IF(AND(#REF!&gt;0,#REF!&lt;5),D47&amp;#REF!,D47&amp;"9"))</f>
        <v>ZZZ9</v>
      </c>
      <c r="L47" s="154">
        <f t="shared" si="0"/>
        <v>999</v>
      </c>
      <c r="M47" s="174">
        <f t="shared" si="1"/>
        <v>999</v>
      </c>
      <c r="N47" s="165"/>
      <c r="O47" s="184"/>
      <c r="P47" s="157">
        <f t="shared" si="2"/>
        <v>999</v>
      </c>
      <c r="Q47" s="158"/>
    </row>
    <row r="48" spans="1:17" ht="18.899999999999999" customHeight="1" x14ac:dyDescent="0.25">
      <c r="A48" s="144">
        <v>42</v>
      </c>
      <c r="B48" s="176"/>
      <c r="C48" s="176"/>
      <c r="D48" s="151"/>
      <c r="E48" s="148"/>
      <c r="F48" s="173"/>
      <c r="G48" s="173"/>
      <c r="H48" s="182"/>
      <c r="I48" s="183"/>
      <c r="J48" s="152" t="e">
        <f>IF(AND(Q48="",#REF!&gt;0,#REF!&lt;5),K48,0)</f>
        <v>#REF!</v>
      </c>
      <c r="K48" s="153" t="str">
        <f>IF(D48="","ZZZ9",IF(AND(#REF!&gt;0,#REF!&lt;5),D48&amp;#REF!,D48&amp;"9"))</f>
        <v>ZZZ9</v>
      </c>
      <c r="L48" s="154">
        <f t="shared" si="0"/>
        <v>999</v>
      </c>
      <c r="M48" s="174">
        <f t="shared" si="1"/>
        <v>999</v>
      </c>
      <c r="N48" s="165"/>
      <c r="O48" s="184"/>
      <c r="P48" s="157">
        <f t="shared" si="2"/>
        <v>999</v>
      </c>
      <c r="Q48" s="158"/>
    </row>
    <row r="49" spans="1:17" ht="18.899999999999999" customHeight="1" x14ac:dyDescent="0.25">
      <c r="A49" s="144">
        <v>43</v>
      </c>
      <c r="B49" s="176"/>
      <c r="C49" s="176"/>
      <c r="D49" s="151"/>
      <c r="E49" s="148"/>
      <c r="F49" s="173"/>
      <c r="G49" s="173"/>
      <c r="H49" s="182"/>
      <c r="I49" s="183"/>
      <c r="J49" s="152" t="e">
        <f>IF(AND(Q49="",#REF!&gt;0,#REF!&lt;5),K49,0)</f>
        <v>#REF!</v>
      </c>
      <c r="K49" s="153" t="str">
        <f>IF(D49="","ZZZ9",IF(AND(#REF!&gt;0,#REF!&lt;5),D49&amp;#REF!,D49&amp;"9"))</f>
        <v>ZZZ9</v>
      </c>
      <c r="L49" s="154">
        <f t="shared" si="0"/>
        <v>999</v>
      </c>
      <c r="M49" s="174">
        <f t="shared" si="1"/>
        <v>999</v>
      </c>
      <c r="N49" s="165"/>
      <c r="O49" s="184"/>
      <c r="P49" s="157">
        <f t="shared" si="2"/>
        <v>999</v>
      </c>
      <c r="Q49" s="158"/>
    </row>
    <row r="50" spans="1:17" ht="18.899999999999999" customHeight="1" x14ac:dyDescent="0.25">
      <c r="A50" s="144">
        <v>44</v>
      </c>
      <c r="B50" s="176"/>
      <c r="C50" s="176"/>
      <c r="D50" s="151"/>
      <c r="E50" s="148"/>
      <c r="F50" s="173"/>
      <c r="G50" s="173"/>
      <c r="H50" s="182"/>
      <c r="I50" s="183"/>
      <c r="J50" s="152" t="e">
        <f>IF(AND(Q50="",#REF!&gt;0,#REF!&lt;5),K50,0)</f>
        <v>#REF!</v>
      </c>
      <c r="K50" s="153" t="str">
        <f>IF(D50="","ZZZ9",IF(AND(#REF!&gt;0,#REF!&lt;5),D50&amp;#REF!,D50&amp;"9"))</f>
        <v>ZZZ9</v>
      </c>
      <c r="L50" s="154">
        <f t="shared" si="0"/>
        <v>999</v>
      </c>
      <c r="M50" s="174">
        <f t="shared" si="1"/>
        <v>999</v>
      </c>
      <c r="N50" s="165"/>
      <c r="O50" s="184"/>
      <c r="P50" s="157">
        <f t="shared" si="2"/>
        <v>999</v>
      </c>
      <c r="Q50" s="158"/>
    </row>
    <row r="51" spans="1:17" ht="18.899999999999999" customHeight="1" x14ac:dyDescent="0.25">
      <c r="A51" s="144">
        <v>45</v>
      </c>
      <c r="B51" s="176"/>
      <c r="C51" s="176"/>
      <c r="D51" s="151"/>
      <c r="E51" s="148"/>
      <c r="F51" s="173"/>
      <c r="G51" s="173"/>
      <c r="H51" s="182"/>
      <c r="I51" s="183"/>
      <c r="J51" s="152" t="e">
        <f>IF(AND(Q51="",#REF!&gt;0,#REF!&lt;5),K51,0)</f>
        <v>#REF!</v>
      </c>
      <c r="K51" s="153" t="str">
        <f>IF(D51="","ZZZ9",IF(AND(#REF!&gt;0,#REF!&lt;5),D51&amp;#REF!,D51&amp;"9"))</f>
        <v>ZZZ9</v>
      </c>
      <c r="L51" s="154">
        <f t="shared" si="0"/>
        <v>999</v>
      </c>
      <c r="M51" s="174">
        <f t="shared" si="1"/>
        <v>999</v>
      </c>
      <c r="N51" s="165"/>
      <c r="O51" s="184"/>
      <c r="P51" s="157">
        <f t="shared" si="2"/>
        <v>999</v>
      </c>
      <c r="Q51" s="158"/>
    </row>
    <row r="52" spans="1:17" ht="18.899999999999999" customHeight="1" x14ac:dyDescent="0.25">
      <c r="A52" s="144">
        <v>46</v>
      </c>
      <c r="B52" s="176"/>
      <c r="C52" s="176"/>
      <c r="D52" s="151"/>
      <c r="E52" s="148"/>
      <c r="F52" s="173"/>
      <c r="G52" s="173"/>
      <c r="H52" s="182"/>
      <c r="I52" s="183"/>
      <c r="J52" s="152" t="e">
        <f>IF(AND(Q52="",#REF!&gt;0,#REF!&lt;5),K52,0)</f>
        <v>#REF!</v>
      </c>
      <c r="K52" s="153" t="str">
        <f>IF(D52="","ZZZ9",IF(AND(#REF!&gt;0,#REF!&lt;5),D52&amp;#REF!,D52&amp;"9"))</f>
        <v>ZZZ9</v>
      </c>
      <c r="L52" s="154">
        <f t="shared" si="0"/>
        <v>999</v>
      </c>
      <c r="M52" s="174">
        <f t="shared" si="1"/>
        <v>999</v>
      </c>
      <c r="N52" s="165"/>
      <c r="O52" s="184"/>
      <c r="P52" s="157">
        <f t="shared" si="2"/>
        <v>999</v>
      </c>
      <c r="Q52" s="158"/>
    </row>
    <row r="53" spans="1:17" ht="18.899999999999999" customHeight="1" x14ac:dyDescent="0.25">
      <c r="A53" s="144">
        <v>47</v>
      </c>
      <c r="B53" s="176"/>
      <c r="C53" s="176"/>
      <c r="D53" s="151"/>
      <c r="E53" s="148"/>
      <c r="F53" s="173"/>
      <c r="G53" s="173"/>
      <c r="H53" s="182"/>
      <c r="I53" s="183"/>
      <c r="J53" s="152" t="e">
        <f>IF(AND(Q53="",#REF!&gt;0,#REF!&lt;5),K53,0)</f>
        <v>#REF!</v>
      </c>
      <c r="K53" s="153" t="str">
        <f>IF(D53="","ZZZ9",IF(AND(#REF!&gt;0,#REF!&lt;5),D53&amp;#REF!,D53&amp;"9"))</f>
        <v>ZZZ9</v>
      </c>
      <c r="L53" s="154">
        <f t="shared" si="0"/>
        <v>999</v>
      </c>
      <c r="M53" s="174">
        <f t="shared" si="1"/>
        <v>999</v>
      </c>
      <c r="N53" s="165"/>
      <c r="O53" s="184"/>
      <c r="P53" s="157">
        <f t="shared" si="2"/>
        <v>999</v>
      </c>
      <c r="Q53" s="158"/>
    </row>
    <row r="54" spans="1:17" ht="18.899999999999999" customHeight="1" x14ac:dyDescent="0.25">
      <c r="A54" s="144">
        <v>48</v>
      </c>
      <c r="B54" s="176"/>
      <c r="C54" s="176"/>
      <c r="D54" s="151"/>
      <c r="E54" s="148"/>
      <c r="F54" s="173"/>
      <c r="G54" s="173"/>
      <c r="H54" s="182"/>
      <c r="I54" s="183"/>
      <c r="J54" s="152" t="e">
        <f>IF(AND(Q54="",#REF!&gt;0,#REF!&lt;5),K54,0)</f>
        <v>#REF!</v>
      </c>
      <c r="K54" s="153" t="str">
        <f>IF(D54="","ZZZ9",IF(AND(#REF!&gt;0,#REF!&lt;5),D54&amp;#REF!,D54&amp;"9"))</f>
        <v>ZZZ9</v>
      </c>
      <c r="L54" s="154">
        <f t="shared" si="0"/>
        <v>999</v>
      </c>
      <c r="M54" s="174">
        <f t="shared" si="1"/>
        <v>999</v>
      </c>
      <c r="N54" s="165"/>
      <c r="O54" s="184"/>
      <c r="P54" s="157">
        <f t="shared" si="2"/>
        <v>999</v>
      </c>
      <c r="Q54" s="158"/>
    </row>
    <row r="55" spans="1:17" ht="18.899999999999999" customHeight="1" x14ac:dyDescent="0.25">
      <c r="A55" s="144">
        <v>49</v>
      </c>
      <c r="B55" s="176"/>
      <c r="C55" s="176"/>
      <c r="D55" s="151"/>
      <c r="E55" s="148"/>
      <c r="F55" s="173"/>
      <c r="G55" s="173"/>
      <c r="H55" s="182"/>
      <c r="I55" s="183"/>
      <c r="J55" s="152" t="e">
        <f>IF(AND(Q55="",#REF!&gt;0,#REF!&lt;5),K55,0)</f>
        <v>#REF!</v>
      </c>
      <c r="K55" s="153" t="str">
        <f>IF(D55="","ZZZ9",IF(AND(#REF!&gt;0,#REF!&lt;5),D55&amp;#REF!,D55&amp;"9"))</f>
        <v>ZZZ9</v>
      </c>
      <c r="L55" s="154">
        <f t="shared" si="0"/>
        <v>999</v>
      </c>
      <c r="M55" s="174">
        <f t="shared" si="1"/>
        <v>999</v>
      </c>
      <c r="N55" s="165"/>
      <c r="O55" s="184"/>
      <c r="P55" s="157">
        <f t="shared" si="2"/>
        <v>999</v>
      </c>
      <c r="Q55" s="158"/>
    </row>
    <row r="56" spans="1:17" ht="18.899999999999999" customHeight="1" x14ac:dyDescent="0.25">
      <c r="A56" s="144">
        <v>50</v>
      </c>
      <c r="B56" s="176"/>
      <c r="C56" s="176"/>
      <c r="D56" s="151"/>
      <c r="E56" s="148"/>
      <c r="F56" s="173"/>
      <c r="G56" s="173"/>
      <c r="H56" s="182"/>
      <c r="I56" s="183"/>
      <c r="J56" s="152" t="e">
        <f>IF(AND(Q56="",#REF!&gt;0,#REF!&lt;5),K56,0)</f>
        <v>#REF!</v>
      </c>
      <c r="K56" s="153" t="str">
        <f>IF(D56="","ZZZ9",IF(AND(#REF!&gt;0,#REF!&lt;5),D56&amp;#REF!,D56&amp;"9"))</f>
        <v>ZZZ9</v>
      </c>
      <c r="L56" s="154">
        <f t="shared" si="0"/>
        <v>999</v>
      </c>
      <c r="M56" s="174">
        <f t="shared" si="1"/>
        <v>999</v>
      </c>
      <c r="N56" s="165"/>
      <c r="O56" s="184"/>
      <c r="P56" s="157">
        <f t="shared" si="2"/>
        <v>999</v>
      </c>
      <c r="Q56" s="158"/>
    </row>
    <row r="57" spans="1:17" ht="18.899999999999999" customHeight="1" x14ac:dyDescent="0.25">
      <c r="A57" s="144">
        <v>51</v>
      </c>
      <c r="B57" s="176"/>
      <c r="C57" s="176"/>
      <c r="D57" s="151"/>
      <c r="E57" s="148"/>
      <c r="F57" s="173"/>
      <c r="G57" s="173"/>
      <c r="H57" s="182"/>
      <c r="I57" s="183"/>
      <c r="J57" s="152" t="e">
        <f>IF(AND(Q57="",#REF!&gt;0,#REF!&lt;5),K57,0)</f>
        <v>#REF!</v>
      </c>
      <c r="K57" s="153" t="str">
        <f>IF(D57="","ZZZ9",IF(AND(#REF!&gt;0,#REF!&lt;5),D57&amp;#REF!,D57&amp;"9"))</f>
        <v>ZZZ9</v>
      </c>
      <c r="L57" s="154">
        <f t="shared" si="0"/>
        <v>999</v>
      </c>
      <c r="M57" s="174">
        <f t="shared" si="1"/>
        <v>999</v>
      </c>
      <c r="N57" s="165"/>
      <c r="O57" s="184"/>
      <c r="P57" s="157">
        <f t="shared" si="2"/>
        <v>999</v>
      </c>
      <c r="Q57" s="158"/>
    </row>
    <row r="58" spans="1:17" ht="18.899999999999999" customHeight="1" x14ac:dyDescent="0.25">
      <c r="A58" s="144">
        <v>52</v>
      </c>
      <c r="B58" s="176"/>
      <c r="C58" s="176"/>
      <c r="D58" s="151"/>
      <c r="E58" s="148"/>
      <c r="F58" s="173"/>
      <c r="G58" s="173"/>
      <c r="H58" s="182"/>
      <c r="I58" s="183"/>
      <c r="J58" s="152" t="e">
        <f>IF(AND(Q58="",#REF!&gt;0,#REF!&lt;5),K58,0)</f>
        <v>#REF!</v>
      </c>
      <c r="K58" s="153" t="str">
        <f>IF(D58="","ZZZ9",IF(AND(#REF!&gt;0,#REF!&lt;5),D58&amp;#REF!,D58&amp;"9"))</f>
        <v>ZZZ9</v>
      </c>
      <c r="L58" s="154">
        <f t="shared" si="0"/>
        <v>999</v>
      </c>
      <c r="M58" s="174">
        <f t="shared" si="1"/>
        <v>999</v>
      </c>
      <c r="N58" s="165"/>
      <c r="O58" s="184"/>
      <c r="P58" s="157">
        <f t="shared" si="2"/>
        <v>999</v>
      </c>
      <c r="Q58" s="158"/>
    </row>
    <row r="59" spans="1:17" ht="18.899999999999999" customHeight="1" x14ac:dyDescent="0.25">
      <c r="A59" s="144">
        <v>53</v>
      </c>
      <c r="B59" s="176"/>
      <c r="C59" s="176"/>
      <c r="D59" s="151"/>
      <c r="E59" s="148"/>
      <c r="F59" s="173"/>
      <c r="G59" s="173"/>
      <c r="H59" s="182"/>
      <c r="I59" s="183"/>
      <c r="J59" s="152" t="e">
        <f>IF(AND(Q59="",#REF!&gt;0,#REF!&lt;5),K59,0)</f>
        <v>#REF!</v>
      </c>
      <c r="K59" s="153" t="str">
        <f>IF(D59="","ZZZ9",IF(AND(#REF!&gt;0,#REF!&lt;5),D59&amp;#REF!,D59&amp;"9"))</f>
        <v>ZZZ9</v>
      </c>
      <c r="L59" s="154">
        <f t="shared" si="0"/>
        <v>999</v>
      </c>
      <c r="M59" s="174">
        <f t="shared" si="1"/>
        <v>999</v>
      </c>
      <c r="N59" s="165"/>
      <c r="O59" s="184"/>
      <c r="P59" s="157">
        <f t="shared" si="2"/>
        <v>999</v>
      </c>
      <c r="Q59" s="158"/>
    </row>
    <row r="60" spans="1:17" ht="18.899999999999999" customHeight="1" x14ac:dyDescent="0.25">
      <c r="A60" s="144">
        <v>54</v>
      </c>
      <c r="B60" s="176"/>
      <c r="C60" s="176"/>
      <c r="D60" s="151"/>
      <c r="E60" s="148"/>
      <c r="F60" s="173"/>
      <c r="G60" s="173"/>
      <c r="H60" s="182"/>
      <c r="I60" s="183"/>
      <c r="J60" s="152" t="e">
        <f>IF(AND(Q60="",#REF!&gt;0,#REF!&lt;5),K60,0)</f>
        <v>#REF!</v>
      </c>
      <c r="K60" s="153" t="str">
        <f>IF(D60="","ZZZ9",IF(AND(#REF!&gt;0,#REF!&lt;5),D60&amp;#REF!,D60&amp;"9"))</f>
        <v>ZZZ9</v>
      </c>
      <c r="L60" s="154">
        <f t="shared" si="0"/>
        <v>999</v>
      </c>
      <c r="M60" s="174">
        <f t="shared" si="1"/>
        <v>999</v>
      </c>
      <c r="N60" s="165"/>
      <c r="O60" s="184"/>
      <c r="P60" s="157">
        <f t="shared" si="2"/>
        <v>999</v>
      </c>
      <c r="Q60" s="158"/>
    </row>
    <row r="61" spans="1:17" ht="18.899999999999999" customHeight="1" x14ac:dyDescent="0.25">
      <c r="A61" s="144">
        <v>55</v>
      </c>
      <c r="B61" s="176"/>
      <c r="C61" s="176"/>
      <c r="D61" s="151"/>
      <c r="E61" s="148"/>
      <c r="F61" s="173"/>
      <c r="G61" s="173"/>
      <c r="H61" s="182"/>
      <c r="I61" s="183"/>
      <c r="J61" s="152" t="e">
        <f>IF(AND(Q61="",#REF!&gt;0,#REF!&lt;5),K61,0)</f>
        <v>#REF!</v>
      </c>
      <c r="K61" s="153" t="str">
        <f>IF(D61="","ZZZ9",IF(AND(#REF!&gt;0,#REF!&lt;5),D61&amp;#REF!,D61&amp;"9"))</f>
        <v>ZZZ9</v>
      </c>
      <c r="L61" s="154">
        <f t="shared" si="0"/>
        <v>999</v>
      </c>
      <c r="M61" s="174">
        <f t="shared" si="1"/>
        <v>999</v>
      </c>
      <c r="N61" s="165"/>
      <c r="O61" s="184"/>
      <c r="P61" s="157">
        <f t="shared" si="2"/>
        <v>999</v>
      </c>
      <c r="Q61" s="158"/>
    </row>
    <row r="62" spans="1:17" ht="18.899999999999999" customHeight="1" x14ac:dyDescent="0.25">
      <c r="A62" s="144">
        <v>56</v>
      </c>
      <c r="B62" s="176"/>
      <c r="C62" s="176"/>
      <c r="D62" s="151"/>
      <c r="E62" s="148"/>
      <c r="F62" s="173"/>
      <c r="G62" s="173"/>
      <c r="H62" s="182"/>
      <c r="I62" s="183"/>
      <c r="J62" s="152" t="e">
        <f>IF(AND(Q62="",#REF!&gt;0,#REF!&lt;5),K62,0)</f>
        <v>#REF!</v>
      </c>
      <c r="K62" s="153" t="str">
        <f>IF(D62="","ZZZ9",IF(AND(#REF!&gt;0,#REF!&lt;5),D62&amp;#REF!,D62&amp;"9"))</f>
        <v>ZZZ9</v>
      </c>
      <c r="L62" s="154">
        <f t="shared" si="0"/>
        <v>999</v>
      </c>
      <c r="M62" s="174">
        <f t="shared" si="1"/>
        <v>999</v>
      </c>
      <c r="N62" s="165"/>
      <c r="O62" s="184"/>
      <c r="P62" s="157">
        <f t="shared" si="2"/>
        <v>999</v>
      </c>
      <c r="Q62" s="158"/>
    </row>
    <row r="63" spans="1:17" ht="18.899999999999999" customHeight="1" x14ac:dyDescent="0.25">
      <c r="A63" s="144">
        <v>57</v>
      </c>
      <c r="B63" s="176"/>
      <c r="C63" s="176"/>
      <c r="D63" s="151"/>
      <c r="E63" s="148"/>
      <c r="F63" s="173"/>
      <c r="G63" s="173"/>
      <c r="H63" s="182"/>
      <c r="I63" s="183"/>
      <c r="J63" s="152" t="e">
        <f>IF(AND(Q63="",#REF!&gt;0,#REF!&lt;5),K63,0)</f>
        <v>#REF!</v>
      </c>
      <c r="K63" s="153" t="str">
        <f>IF(D63="","ZZZ9",IF(AND(#REF!&gt;0,#REF!&lt;5),D63&amp;#REF!,D63&amp;"9"))</f>
        <v>ZZZ9</v>
      </c>
      <c r="L63" s="154">
        <f t="shared" si="0"/>
        <v>999</v>
      </c>
      <c r="M63" s="174">
        <f t="shared" si="1"/>
        <v>999</v>
      </c>
      <c r="N63" s="165"/>
      <c r="O63" s="184"/>
      <c r="P63" s="157">
        <f t="shared" si="2"/>
        <v>999</v>
      </c>
      <c r="Q63" s="158"/>
    </row>
    <row r="64" spans="1:17" ht="18.899999999999999" customHeight="1" x14ac:dyDescent="0.25">
      <c r="A64" s="144">
        <v>58</v>
      </c>
      <c r="B64" s="176"/>
      <c r="C64" s="176"/>
      <c r="D64" s="151"/>
      <c r="E64" s="148"/>
      <c r="F64" s="173"/>
      <c r="G64" s="173"/>
      <c r="H64" s="182"/>
      <c r="I64" s="183"/>
      <c r="J64" s="152" t="e">
        <f>IF(AND(Q64="",#REF!&gt;0,#REF!&lt;5),K64,0)</f>
        <v>#REF!</v>
      </c>
      <c r="K64" s="153" t="str">
        <f>IF(D64="","ZZZ9",IF(AND(#REF!&gt;0,#REF!&lt;5),D64&amp;#REF!,D64&amp;"9"))</f>
        <v>ZZZ9</v>
      </c>
      <c r="L64" s="154">
        <f t="shared" si="0"/>
        <v>999</v>
      </c>
      <c r="M64" s="174">
        <f t="shared" si="1"/>
        <v>999</v>
      </c>
      <c r="N64" s="165"/>
      <c r="O64" s="184"/>
      <c r="P64" s="157">
        <f t="shared" si="2"/>
        <v>999</v>
      </c>
      <c r="Q64" s="158"/>
    </row>
    <row r="65" spans="1:17" ht="18.899999999999999" customHeight="1" x14ac:dyDescent="0.25">
      <c r="A65" s="144">
        <v>59</v>
      </c>
      <c r="B65" s="176"/>
      <c r="C65" s="176"/>
      <c r="D65" s="151"/>
      <c r="E65" s="148"/>
      <c r="F65" s="173"/>
      <c r="G65" s="173"/>
      <c r="H65" s="182"/>
      <c r="I65" s="183"/>
      <c r="J65" s="152" t="e">
        <f>IF(AND(Q65="",#REF!&gt;0,#REF!&lt;5),K65,0)</f>
        <v>#REF!</v>
      </c>
      <c r="K65" s="153" t="str">
        <f>IF(D65="","ZZZ9",IF(AND(#REF!&gt;0,#REF!&lt;5),D65&amp;#REF!,D65&amp;"9"))</f>
        <v>ZZZ9</v>
      </c>
      <c r="L65" s="154">
        <f t="shared" si="0"/>
        <v>999</v>
      </c>
      <c r="M65" s="174">
        <f t="shared" si="1"/>
        <v>999</v>
      </c>
      <c r="N65" s="165"/>
      <c r="O65" s="184"/>
      <c r="P65" s="157">
        <f t="shared" si="2"/>
        <v>999</v>
      </c>
      <c r="Q65" s="158"/>
    </row>
    <row r="66" spans="1:17" ht="18.899999999999999" customHeight="1" x14ac:dyDescent="0.25">
      <c r="A66" s="144">
        <v>60</v>
      </c>
      <c r="B66" s="176"/>
      <c r="C66" s="176"/>
      <c r="D66" s="151"/>
      <c r="E66" s="148"/>
      <c r="F66" s="173"/>
      <c r="G66" s="173"/>
      <c r="H66" s="182"/>
      <c r="I66" s="183"/>
      <c r="J66" s="152" t="e">
        <f>IF(AND(Q66="",#REF!&gt;0,#REF!&lt;5),K66,0)</f>
        <v>#REF!</v>
      </c>
      <c r="K66" s="153" t="str">
        <f>IF(D66="","ZZZ9",IF(AND(#REF!&gt;0,#REF!&lt;5),D66&amp;#REF!,D66&amp;"9"))</f>
        <v>ZZZ9</v>
      </c>
      <c r="L66" s="154">
        <f t="shared" si="0"/>
        <v>999</v>
      </c>
      <c r="M66" s="174">
        <f t="shared" si="1"/>
        <v>999</v>
      </c>
      <c r="N66" s="165"/>
      <c r="O66" s="184"/>
      <c r="P66" s="157">
        <f t="shared" si="2"/>
        <v>999</v>
      </c>
      <c r="Q66" s="158"/>
    </row>
    <row r="67" spans="1:17" ht="18.899999999999999" customHeight="1" x14ac:dyDescent="0.25">
      <c r="A67" s="144">
        <v>61</v>
      </c>
      <c r="B67" s="176"/>
      <c r="C67" s="176"/>
      <c r="D67" s="151"/>
      <c r="E67" s="148"/>
      <c r="F67" s="173"/>
      <c r="G67" s="173"/>
      <c r="H67" s="182"/>
      <c r="I67" s="183"/>
      <c r="J67" s="152" t="e">
        <f>IF(AND(Q67="",#REF!&gt;0,#REF!&lt;5),K67,0)</f>
        <v>#REF!</v>
      </c>
      <c r="K67" s="153" t="str">
        <f>IF(D67="","ZZZ9",IF(AND(#REF!&gt;0,#REF!&lt;5),D67&amp;#REF!,D67&amp;"9"))</f>
        <v>ZZZ9</v>
      </c>
      <c r="L67" s="154">
        <f t="shared" si="0"/>
        <v>999</v>
      </c>
      <c r="M67" s="174">
        <f t="shared" si="1"/>
        <v>999</v>
      </c>
      <c r="N67" s="165"/>
      <c r="O67" s="184"/>
      <c r="P67" s="157">
        <f t="shared" si="2"/>
        <v>999</v>
      </c>
      <c r="Q67" s="158"/>
    </row>
    <row r="68" spans="1:17" ht="18.899999999999999" customHeight="1" x14ac:dyDescent="0.25">
      <c r="A68" s="144">
        <v>62</v>
      </c>
      <c r="B68" s="176"/>
      <c r="C68" s="176"/>
      <c r="D68" s="151"/>
      <c r="E68" s="148"/>
      <c r="F68" s="173"/>
      <c r="G68" s="173"/>
      <c r="H68" s="182"/>
      <c r="I68" s="183"/>
      <c r="J68" s="152" t="e">
        <f>IF(AND(Q68="",#REF!&gt;0,#REF!&lt;5),K68,0)</f>
        <v>#REF!</v>
      </c>
      <c r="K68" s="153" t="str">
        <f>IF(D68="","ZZZ9",IF(AND(#REF!&gt;0,#REF!&lt;5),D68&amp;#REF!,D68&amp;"9"))</f>
        <v>ZZZ9</v>
      </c>
      <c r="L68" s="154">
        <f t="shared" si="0"/>
        <v>999</v>
      </c>
      <c r="M68" s="174">
        <f t="shared" si="1"/>
        <v>999</v>
      </c>
      <c r="N68" s="165"/>
      <c r="O68" s="184"/>
      <c r="P68" s="157">
        <f t="shared" si="2"/>
        <v>999</v>
      </c>
      <c r="Q68" s="158"/>
    </row>
    <row r="69" spans="1:17" ht="18.899999999999999" customHeight="1" x14ac:dyDescent="0.25">
      <c r="A69" s="144">
        <v>63</v>
      </c>
      <c r="B69" s="176"/>
      <c r="C69" s="176"/>
      <c r="D69" s="151"/>
      <c r="E69" s="148"/>
      <c r="F69" s="173"/>
      <c r="G69" s="173"/>
      <c r="H69" s="182"/>
      <c r="I69" s="183"/>
      <c r="J69" s="152" t="e">
        <f>IF(AND(Q69="",#REF!&gt;0,#REF!&lt;5),K69,0)</f>
        <v>#REF!</v>
      </c>
      <c r="K69" s="153" t="str">
        <f>IF(D69="","ZZZ9",IF(AND(#REF!&gt;0,#REF!&lt;5),D69&amp;#REF!,D69&amp;"9"))</f>
        <v>ZZZ9</v>
      </c>
      <c r="L69" s="154">
        <f t="shared" si="0"/>
        <v>999</v>
      </c>
      <c r="M69" s="174">
        <f t="shared" si="1"/>
        <v>999</v>
      </c>
      <c r="N69" s="165"/>
      <c r="O69" s="184"/>
      <c r="P69" s="157">
        <f t="shared" si="2"/>
        <v>999</v>
      </c>
      <c r="Q69" s="158"/>
    </row>
    <row r="70" spans="1:17" ht="18.899999999999999" customHeight="1" x14ac:dyDescent="0.25">
      <c r="A70" s="144">
        <v>64</v>
      </c>
      <c r="B70" s="176"/>
      <c r="C70" s="176"/>
      <c r="D70" s="151"/>
      <c r="E70" s="148"/>
      <c r="F70" s="173"/>
      <c r="G70" s="173"/>
      <c r="H70" s="182"/>
      <c r="I70" s="183"/>
      <c r="J70" s="152" t="e">
        <f>IF(AND(Q70="",#REF!&gt;0,#REF!&lt;5),K70,0)</f>
        <v>#REF!</v>
      </c>
      <c r="K70" s="153" t="str">
        <f>IF(D70="","ZZZ9",IF(AND(#REF!&gt;0,#REF!&lt;5),D70&amp;#REF!,D70&amp;"9"))</f>
        <v>ZZZ9</v>
      </c>
      <c r="L70" s="154">
        <f t="shared" si="0"/>
        <v>999</v>
      </c>
      <c r="M70" s="174">
        <f t="shared" si="1"/>
        <v>999</v>
      </c>
      <c r="N70" s="165"/>
      <c r="O70" s="184"/>
      <c r="P70" s="157">
        <f t="shared" si="2"/>
        <v>999</v>
      </c>
      <c r="Q70" s="158"/>
    </row>
    <row r="71" spans="1:17" ht="18.899999999999999" customHeight="1" x14ac:dyDescent="0.25">
      <c r="A71" s="144">
        <v>65</v>
      </c>
      <c r="B71" s="176"/>
      <c r="C71" s="176"/>
      <c r="D71" s="151"/>
      <c r="E71" s="148"/>
      <c r="F71" s="173"/>
      <c r="G71" s="173"/>
      <c r="H71" s="182"/>
      <c r="I71" s="183"/>
      <c r="J71" s="152" t="e">
        <f>IF(AND(Q71="",#REF!&gt;0,#REF!&lt;5),K71,0)</f>
        <v>#REF!</v>
      </c>
      <c r="K71" s="153" t="str">
        <f>IF(D71="","ZZZ9",IF(AND(#REF!&gt;0,#REF!&lt;5),D71&amp;#REF!,D71&amp;"9"))</f>
        <v>ZZZ9</v>
      </c>
      <c r="L71" s="154">
        <f t="shared" si="0"/>
        <v>999</v>
      </c>
      <c r="M71" s="174">
        <f t="shared" si="1"/>
        <v>999</v>
      </c>
      <c r="N71" s="165"/>
      <c r="O71" s="184"/>
      <c r="P71" s="157">
        <f t="shared" si="2"/>
        <v>999</v>
      </c>
      <c r="Q71" s="158"/>
    </row>
    <row r="72" spans="1:17" ht="18.899999999999999" customHeight="1" x14ac:dyDescent="0.25">
      <c r="A72" s="144">
        <v>66</v>
      </c>
      <c r="B72" s="176"/>
      <c r="C72" s="176"/>
      <c r="D72" s="151"/>
      <c r="E72" s="148"/>
      <c r="F72" s="173"/>
      <c r="G72" s="173"/>
      <c r="H72" s="182"/>
      <c r="I72" s="183"/>
      <c r="J72" s="152" t="e">
        <f>IF(AND(Q72="",#REF!&gt;0,#REF!&lt;5),K72,0)</f>
        <v>#REF!</v>
      </c>
      <c r="K72" s="153" t="str">
        <f>IF(D72="","ZZZ9",IF(AND(#REF!&gt;0,#REF!&lt;5),D72&amp;#REF!,D72&amp;"9"))</f>
        <v>ZZZ9</v>
      </c>
      <c r="L72" s="154">
        <f t="shared" si="0"/>
        <v>999</v>
      </c>
      <c r="M72" s="174">
        <f t="shared" si="1"/>
        <v>999</v>
      </c>
      <c r="N72" s="165"/>
      <c r="O72" s="184"/>
      <c r="P72" s="157">
        <f t="shared" si="2"/>
        <v>999</v>
      </c>
      <c r="Q72" s="158"/>
    </row>
    <row r="73" spans="1:17" ht="18.899999999999999" customHeight="1" x14ac:dyDescent="0.25">
      <c r="A73" s="144">
        <v>67</v>
      </c>
      <c r="B73" s="176"/>
      <c r="C73" s="176"/>
      <c r="D73" s="151"/>
      <c r="E73" s="148"/>
      <c r="F73" s="173"/>
      <c r="G73" s="173"/>
      <c r="H73" s="182"/>
      <c r="I73" s="183"/>
      <c r="J73" s="152" t="e">
        <f>IF(AND(Q73="",#REF!&gt;0,#REF!&lt;5),K73,0)</f>
        <v>#REF!</v>
      </c>
      <c r="K73" s="153" t="str">
        <f>IF(D73="","ZZZ9",IF(AND(#REF!&gt;0,#REF!&lt;5),D73&amp;#REF!,D73&amp;"9"))</f>
        <v>ZZZ9</v>
      </c>
      <c r="L73" s="154">
        <f t="shared" si="0"/>
        <v>999</v>
      </c>
      <c r="M73" s="174">
        <f t="shared" si="1"/>
        <v>999</v>
      </c>
      <c r="N73" s="165"/>
      <c r="O73" s="184"/>
      <c r="P73" s="157">
        <f t="shared" si="2"/>
        <v>999</v>
      </c>
      <c r="Q73" s="158"/>
    </row>
    <row r="74" spans="1:17" ht="18.899999999999999" customHeight="1" x14ac:dyDescent="0.25">
      <c r="A74" s="144">
        <v>68</v>
      </c>
      <c r="B74" s="176"/>
      <c r="C74" s="176"/>
      <c r="D74" s="151"/>
      <c r="E74" s="148"/>
      <c r="F74" s="173"/>
      <c r="G74" s="173"/>
      <c r="H74" s="182"/>
      <c r="I74" s="183"/>
      <c r="J74" s="152" t="e">
        <f>IF(AND(Q74="",#REF!&gt;0,#REF!&lt;5),K74,0)</f>
        <v>#REF!</v>
      </c>
      <c r="K74" s="153" t="str">
        <f>IF(D74="","ZZZ9",IF(AND(#REF!&gt;0,#REF!&lt;5),D74&amp;#REF!,D74&amp;"9"))</f>
        <v>ZZZ9</v>
      </c>
      <c r="L74" s="154">
        <f t="shared" si="0"/>
        <v>999</v>
      </c>
      <c r="M74" s="174">
        <f t="shared" si="1"/>
        <v>999</v>
      </c>
      <c r="N74" s="165"/>
      <c r="O74" s="184"/>
      <c r="P74" s="157">
        <f t="shared" si="2"/>
        <v>999</v>
      </c>
      <c r="Q74" s="158"/>
    </row>
    <row r="75" spans="1:17" ht="18.899999999999999" customHeight="1" x14ac:dyDescent="0.25">
      <c r="A75" s="144">
        <v>69</v>
      </c>
      <c r="B75" s="176"/>
      <c r="C75" s="176"/>
      <c r="D75" s="151"/>
      <c r="E75" s="148"/>
      <c r="F75" s="173"/>
      <c r="G75" s="173"/>
      <c r="H75" s="182"/>
      <c r="I75" s="183"/>
      <c r="J75" s="152" t="e">
        <f>IF(AND(Q75="",#REF!&gt;0,#REF!&lt;5),K75,0)</f>
        <v>#REF!</v>
      </c>
      <c r="K75" s="153" t="str">
        <f>IF(D75="","ZZZ9",IF(AND(#REF!&gt;0,#REF!&lt;5),D75&amp;#REF!,D75&amp;"9"))</f>
        <v>ZZZ9</v>
      </c>
      <c r="L75" s="154">
        <f t="shared" si="0"/>
        <v>999</v>
      </c>
      <c r="M75" s="174">
        <f t="shared" si="1"/>
        <v>999</v>
      </c>
      <c r="N75" s="165"/>
      <c r="O75" s="184"/>
      <c r="P75" s="157">
        <f t="shared" si="2"/>
        <v>999</v>
      </c>
      <c r="Q75" s="158"/>
    </row>
    <row r="76" spans="1:17" ht="18.899999999999999" customHeight="1" x14ac:dyDescent="0.25">
      <c r="A76" s="144">
        <v>70</v>
      </c>
      <c r="B76" s="176"/>
      <c r="C76" s="176"/>
      <c r="D76" s="151"/>
      <c r="E76" s="148"/>
      <c r="F76" s="173"/>
      <c r="G76" s="173"/>
      <c r="H76" s="182"/>
      <c r="I76" s="183"/>
      <c r="J76" s="152" t="e">
        <f>IF(AND(Q76="",#REF!&gt;0,#REF!&lt;5),K76,0)</f>
        <v>#REF!</v>
      </c>
      <c r="K76" s="153" t="str">
        <f>IF(D76="","ZZZ9",IF(AND(#REF!&gt;0,#REF!&lt;5),D76&amp;#REF!,D76&amp;"9"))</f>
        <v>ZZZ9</v>
      </c>
      <c r="L76" s="154">
        <f t="shared" si="0"/>
        <v>999</v>
      </c>
      <c r="M76" s="174">
        <f t="shared" si="1"/>
        <v>999</v>
      </c>
      <c r="N76" s="165"/>
      <c r="O76" s="184"/>
      <c r="P76" s="157">
        <f t="shared" si="2"/>
        <v>999</v>
      </c>
      <c r="Q76" s="158"/>
    </row>
    <row r="77" spans="1:17" ht="18.899999999999999" customHeight="1" x14ac:dyDescent="0.25">
      <c r="A77" s="144">
        <v>71</v>
      </c>
      <c r="B77" s="176"/>
      <c r="C77" s="176"/>
      <c r="D77" s="151"/>
      <c r="E77" s="148"/>
      <c r="F77" s="173"/>
      <c r="G77" s="173"/>
      <c r="H77" s="182"/>
      <c r="I77" s="183"/>
      <c r="J77" s="152" t="e">
        <f>IF(AND(Q77="",#REF!&gt;0,#REF!&lt;5),K77,0)</f>
        <v>#REF!</v>
      </c>
      <c r="K77" s="153" t="str">
        <f>IF(D77="","ZZZ9",IF(AND(#REF!&gt;0,#REF!&lt;5),D77&amp;#REF!,D77&amp;"9"))</f>
        <v>ZZZ9</v>
      </c>
      <c r="L77" s="154">
        <f t="shared" si="0"/>
        <v>999</v>
      </c>
      <c r="M77" s="174">
        <f t="shared" si="1"/>
        <v>999</v>
      </c>
      <c r="N77" s="165"/>
      <c r="O77" s="184"/>
      <c r="P77" s="157">
        <f t="shared" si="2"/>
        <v>999</v>
      </c>
      <c r="Q77" s="158"/>
    </row>
    <row r="78" spans="1:17" ht="18.899999999999999" customHeight="1" x14ac:dyDescent="0.25">
      <c r="A78" s="144">
        <v>72</v>
      </c>
      <c r="B78" s="176"/>
      <c r="C78" s="176"/>
      <c r="D78" s="151"/>
      <c r="E78" s="148"/>
      <c r="F78" s="173"/>
      <c r="G78" s="173"/>
      <c r="H78" s="182"/>
      <c r="I78" s="183"/>
      <c r="J78" s="152" t="e">
        <f>IF(AND(Q78="",#REF!&gt;0,#REF!&lt;5),K78,0)</f>
        <v>#REF!</v>
      </c>
      <c r="K78" s="153" t="str">
        <f>IF(D78="","ZZZ9",IF(AND(#REF!&gt;0,#REF!&lt;5),D78&amp;#REF!,D78&amp;"9"))</f>
        <v>ZZZ9</v>
      </c>
      <c r="L78" s="154">
        <f t="shared" si="0"/>
        <v>999</v>
      </c>
      <c r="M78" s="174">
        <f t="shared" si="1"/>
        <v>999</v>
      </c>
      <c r="N78" s="165"/>
      <c r="O78" s="184"/>
      <c r="P78" s="157">
        <f t="shared" si="2"/>
        <v>999</v>
      </c>
      <c r="Q78" s="158"/>
    </row>
    <row r="79" spans="1:17" ht="18.899999999999999" customHeight="1" x14ac:dyDescent="0.25">
      <c r="A79" s="144">
        <v>73</v>
      </c>
      <c r="B79" s="176"/>
      <c r="C79" s="176"/>
      <c r="D79" s="151"/>
      <c r="E79" s="148"/>
      <c r="F79" s="173"/>
      <c r="G79" s="173"/>
      <c r="H79" s="182"/>
      <c r="I79" s="183"/>
      <c r="J79" s="152" t="e">
        <f>IF(AND(Q79="",#REF!&gt;0,#REF!&lt;5),K79,0)</f>
        <v>#REF!</v>
      </c>
      <c r="K79" s="153" t="str">
        <f>IF(D79="","ZZZ9",IF(AND(#REF!&gt;0,#REF!&lt;5),D79&amp;#REF!,D79&amp;"9"))</f>
        <v>ZZZ9</v>
      </c>
      <c r="L79" s="154">
        <f t="shared" si="0"/>
        <v>999</v>
      </c>
      <c r="M79" s="174">
        <f t="shared" si="1"/>
        <v>999</v>
      </c>
      <c r="N79" s="165"/>
      <c r="O79" s="184"/>
      <c r="P79" s="157">
        <f t="shared" si="2"/>
        <v>999</v>
      </c>
      <c r="Q79" s="158"/>
    </row>
    <row r="80" spans="1:17" ht="18.899999999999999" customHeight="1" x14ac:dyDescent="0.25">
      <c r="A80" s="144">
        <v>74</v>
      </c>
      <c r="B80" s="176"/>
      <c r="C80" s="176"/>
      <c r="D80" s="151"/>
      <c r="E80" s="148"/>
      <c r="F80" s="173"/>
      <c r="G80" s="173"/>
      <c r="H80" s="182"/>
      <c r="I80" s="183"/>
      <c r="J80" s="152" t="e">
        <f>IF(AND(Q80="",#REF!&gt;0,#REF!&lt;5),K80,0)</f>
        <v>#REF!</v>
      </c>
      <c r="K80" s="153" t="str">
        <f>IF(D80="","ZZZ9",IF(AND(#REF!&gt;0,#REF!&lt;5),D80&amp;#REF!,D80&amp;"9"))</f>
        <v>ZZZ9</v>
      </c>
      <c r="L80" s="154">
        <f t="shared" si="0"/>
        <v>999</v>
      </c>
      <c r="M80" s="174">
        <f t="shared" si="1"/>
        <v>999</v>
      </c>
      <c r="N80" s="165"/>
      <c r="O80" s="184"/>
      <c r="P80" s="157">
        <f t="shared" si="2"/>
        <v>999</v>
      </c>
      <c r="Q80" s="158"/>
    </row>
    <row r="81" spans="1:17" ht="18.899999999999999" customHeight="1" x14ac:dyDescent="0.25">
      <c r="A81" s="144">
        <v>75</v>
      </c>
      <c r="B81" s="176"/>
      <c r="C81" s="176"/>
      <c r="D81" s="151"/>
      <c r="E81" s="148"/>
      <c r="F81" s="173"/>
      <c r="G81" s="173"/>
      <c r="H81" s="182"/>
      <c r="I81" s="183"/>
      <c r="J81" s="152" t="e">
        <f>IF(AND(Q81="",#REF!&gt;0,#REF!&lt;5),K81,0)</f>
        <v>#REF!</v>
      </c>
      <c r="K81" s="153" t="str">
        <f>IF(D81="","ZZZ9",IF(AND(#REF!&gt;0,#REF!&lt;5),D81&amp;#REF!,D81&amp;"9"))</f>
        <v>ZZZ9</v>
      </c>
      <c r="L81" s="154">
        <f t="shared" si="0"/>
        <v>999</v>
      </c>
      <c r="M81" s="174">
        <f t="shared" si="1"/>
        <v>999</v>
      </c>
      <c r="N81" s="165"/>
      <c r="O81" s="184"/>
      <c r="P81" s="157">
        <f t="shared" si="2"/>
        <v>999</v>
      </c>
      <c r="Q81" s="158"/>
    </row>
    <row r="82" spans="1:17" ht="18.899999999999999" customHeight="1" x14ac:dyDescent="0.25">
      <c r="A82" s="144">
        <v>76</v>
      </c>
      <c r="B82" s="176"/>
      <c r="C82" s="176"/>
      <c r="D82" s="151"/>
      <c r="E82" s="148"/>
      <c r="F82" s="173"/>
      <c r="G82" s="173"/>
      <c r="H82" s="182"/>
      <c r="I82" s="183"/>
      <c r="J82" s="152" t="e">
        <f>IF(AND(Q82="",#REF!&gt;0,#REF!&lt;5),K82,0)</f>
        <v>#REF!</v>
      </c>
      <c r="K82" s="153" t="str">
        <f>IF(D82="","ZZZ9",IF(AND(#REF!&gt;0,#REF!&lt;5),D82&amp;#REF!,D82&amp;"9"))</f>
        <v>ZZZ9</v>
      </c>
      <c r="L82" s="154">
        <f t="shared" si="0"/>
        <v>999</v>
      </c>
      <c r="M82" s="174">
        <f t="shared" si="1"/>
        <v>999</v>
      </c>
      <c r="N82" s="165"/>
      <c r="O82" s="184"/>
      <c r="P82" s="157">
        <f t="shared" si="2"/>
        <v>999</v>
      </c>
      <c r="Q82" s="158"/>
    </row>
    <row r="83" spans="1:17" ht="18.899999999999999" customHeight="1" x14ac:dyDescent="0.25">
      <c r="A83" s="144">
        <v>77</v>
      </c>
      <c r="B83" s="176"/>
      <c r="C83" s="176"/>
      <c r="D83" s="151"/>
      <c r="E83" s="148"/>
      <c r="F83" s="173"/>
      <c r="G83" s="173"/>
      <c r="H83" s="182"/>
      <c r="I83" s="183"/>
      <c r="J83" s="152" t="e">
        <f>IF(AND(Q83="",#REF!&gt;0,#REF!&lt;5),K83,0)</f>
        <v>#REF!</v>
      </c>
      <c r="K83" s="153" t="str">
        <f>IF(D83="","ZZZ9",IF(AND(#REF!&gt;0,#REF!&lt;5),D83&amp;#REF!,D83&amp;"9"))</f>
        <v>ZZZ9</v>
      </c>
      <c r="L83" s="154">
        <f t="shared" si="0"/>
        <v>999</v>
      </c>
      <c r="M83" s="174">
        <f t="shared" si="1"/>
        <v>999</v>
      </c>
      <c r="N83" s="165"/>
      <c r="O83" s="184"/>
      <c r="P83" s="157">
        <f t="shared" si="2"/>
        <v>999</v>
      </c>
      <c r="Q83" s="158"/>
    </row>
    <row r="84" spans="1:17" ht="18.899999999999999" customHeight="1" x14ac:dyDescent="0.25">
      <c r="A84" s="144">
        <v>78</v>
      </c>
      <c r="B84" s="176"/>
      <c r="C84" s="176"/>
      <c r="D84" s="151"/>
      <c r="E84" s="148"/>
      <c r="F84" s="173"/>
      <c r="G84" s="173"/>
      <c r="H84" s="182"/>
      <c r="I84" s="183"/>
      <c r="J84" s="152" t="e">
        <f>IF(AND(Q84="",#REF!&gt;0,#REF!&lt;5),K84,0)</f>
        <v>#REF!</v>
      </c>
      <c r="K84" s="153" t="str">
        <f>IF(D84="","ZZZ9",IF(AND(#REF!&gt;0,#REF!&lt;5),D84&amp;#REF!,D84&amp;"9"))</f>
        <v>ZZZ9</v>
      </c>
      <c r="L84" s="154">
        <f t="shared" si="0"/>
        <v>999</v>
      </c>
      <c r="M84" s="174">
        <f t="shared" si="1"/>
        <v>999</v>
      </c>
      <c r="N84" s="165"/>
      <c r="O84" s="184"/>
      <c r="P84" s="157">
        <f t="shared" si="2"/>
        <v>999</v>
      </c>
      <c r="Q84" s="158"/>
    </row>
    <row r="85" spans="1:17" ht="18.899999999999999" customHeight="1" x14ac:dyDescent="0.25">
      <c r="A85" s="144">
        <v>79</v>
      </c>
      <c r="B85" s="176"/>
      <c r="C85" s="176"/>
      <c r="D85" s="151"/>
      <c r="E85" s="148"/>
      <c r="F85" s="173"/>
      <c r="G85" s="173"/>
      <c r="H85" s="182"/>
      <c r="I85" s="183"/>
      <c r="J85" s="152" t="e">
        <f>IF(AND(Q85="",#REF!&gt;0,#REF!&lt;5),K85,0)</f>
        <v>#REF!</v>
      </c>
      <c r="K85" s="153" t="str">
        <f>IF(D85="","ZZZ9",IF(AND(#REF!&gt;0,#REF!&lt;5),D85&amp;#REF!,D85&amp;"9"))</f>
        <v>ZZZ9</v>
      </c>
      <c r="L85" s="154">
        <f t="shared" si="0"/>
        <v>999</v>
      </c>
      <c r="M85" s="174">
        <f t="shared" si="1"/>
        <v>999</v>
      </c>
      <c r="N85" s="165"/>
      <c r="O85" s="184"/>
      <c r="P85" s="157">
        <f t="shared" si="2"/>
        <v>999</v>
      </c>
      <c r="Q85" s="158"/>
    </row>
    <row r="86" spans="1:17" ht="18.899999999999999" customHeight="1" x14ac:dyDescent="0.25">
      <c r="A86" s="144">
        <v>80</v>
      </c>
      <c r="B86" s="176"/>
      <c r="C86" s="176"/>
      <c r="D86" s="151"/>
      <c r="E86" s="148"/>
      <c r="F86" s="173"/>
      <c r="G86" s="173"/>
      <c r="H86" s="182"/>
      <c r="I86" s="183"/>
      <c r="J86" s="152" t="e">
        <f>IF(AND(Q86="",#REF!&gt;0,#REF!&lt;5),K86,0)</f>
        <v>#REF!</v>
      </c>
      <c r="K86" s="153" t="str">
        <f>IF(D86="","ZZZ9",IF(AND(#REF!&gt;0,#REF!&lt;5),D86&amp;#REF!,D86&amp;"9"))</f>
        <v>ZZZ9</v>
      </c>
      <c r="L86" s="154">
        <f t="shared" si="0"/>
        <v>999</v>
      </c>
      <c r="M86" s="174">
        <f t="shared" si="1"/>
        <v>999</v>
      </c>
      <c r="N86" s="165"/>
      <c r="O86" s="184"/>
      <c r="P86" s="157">
        <f t="shared" si="2"/>
        <v>999</v>
      </c>
      <c r="Q86" s="158"/>
    </row>
    <row r="87" spans="1:17" ht="18.899999999999999" customHeight="1" x14ac:dyDescent="0.25">
      <c r="A87" s="144">
        <v>81</v>
      </c>
      <c r="B87" s="176"/>
      <c r="C87" s="176"/>
      <c r="D87" s="151"/>
      <c r="E87" s="148"/>
      <c r="F87" s="173"/>
      <c r="G87" s="173"/>
      <c r="H87" s="182"/>
      <c r="I87" s="183"/>
      <c r="J87" s="152" t="e">
        <f>IF(AND(Q87="",#REF!&gt;0,#REF!&lt;5),K87,0)</f>
        <v>#REF!</v>
      </c>
      <c r="K87" s="153" t="str">
        <f>IF(D87="","ZZZ9",IF(AND(#REF!&gt;0,#REF!&lt;5),D87&amp;#REF!,D87&amp;"9"))</f>
        <v>ZZZ9</v>
      </c>
      <c r="L87" s="154">
        <f t="shared" si="0"/>
        <v>999</v>
      </c>
      <c r="M87" s="174">
        <f t="shared" si="1"/>
        <v>999</v>
      </c>
      <c r="N87" s="165"/>
      <c r="O87" s="184"/>
      <c r="P87" s="157">
        <f t="shared" si="2"/>
        <v>999</v>
      </c>
      <c r="Q87" s="158"/>
    </row>
    <row r="88" spans="1:17" ht="18.899999999999999" customHeight="1" x14ac:dyDescent="0.25">
      <c r="A88" s="144">
        <v>82</v>
      </c>
      <c r="B88" s="176"/>
      <c r="C88" s="176"/>
      <c r="D88" s="151"/>
      <c r="E88" s="148"/>
      <c r="F88" s="173"/>
      <c r="G88" s="173"/>
      <c r="H88" s="182"/>
      <c r="I88" s="183"/>
      <c r="J88" s="152" t="e">
        <f>IF(AND(Q88="",#REF!&gt;0,#REF!&lt;5),K88,0)</f>
        <v>#REF!</v>
      </c>
      <c r="K88" s="153" t="str">
        <f>IF(D88="","ZZZ9",IF(AND(#REF!&gt;0,#REF!&lt;5),D88&amp;#REF!,D88&amp;"9"))</f>
        <v>ZZZ9</v>
      </c>
      <c r="L88" s="154">
        <f t="shared" si="0"/>
        <v>999</v>
      </c>
      <c r="M88" s="174">
        <f t="shared" si="1"/>
        <v>999</v>
      </c>
      <c r="N88" s="165"/>
      <c r="O88" s="184"/>
      <c r="P88" s="157">
        <f t="shared" si="2"/>
        <v>999</v>
      </c>
      <c r="Q88" s="158"/>
    </row>
    <row r="89" spans="1:17" ht="18.899999999999999" customHeight="1" x14ac:dyDescent="0.25">
      <c r="A89" s="144">
        <v>83</v>
      </c>
      <c r="B89" s="176"/>
      <c r="C89" s="176"/>
      <c r="D89" s="151"/>
      <c r="E89" s="148"/>
      <c r="F89" s="173"/>
      <c r="G89" s="173"/>
      <c r="H89" s="182"/>
      <c r="I89" s="183"/>
      <c r="J89" s="152" t="e">
        <f>IF(AND(Q89="",#REF!&gt;0,#REF!&lt;5),K89,0)</f>
        <v>#REF!</v>
      </c>
      <c r="K89" s="153" t="str">
        <f>IF(D89="","ZZZ9",IF(AND(#REF!&gt;0,#REF!&lt;5),D89&amp;#REF!,D89&amp;"9"))</f>
        <v>ZZZ9</v>
      </c>
      <c r="L89" s="154">
        <f t="shared" si="0"/>
        <v>999</v>
      </c>
      <c r="M89" s="174">
        <f t="shared" si="1"/>
        <v>999</v>
      </c>
      <c r="N89" s="165"/>
      <c r="O89" s="184"/>
      <c r="P89" s="157">
        <f t="shared" si="2"/>
        <v>999</v>
      </c>
      <c r="Q89" s="158"/>
    </row>
    <row r="90" spans="1:17" ht="18.899999999999999" customHeight="1" x14ac:dyDescent="0.25">
      <c r="A90" s="144">
        <v>84</v>
      </c>
      <c r="B90" s="176"/>
      <c r="C90" s="176"/>
      <c r="D90" s="151"/>
      <c r="E90" s="148"/>
      <c r="F90" s="173"/>
      <c r="G90" s="173"/>
      <c r="H90" s="182"/>
      <c r="I90" s="183"/>
      <c r="J90" s="152" t="e">
        <f>IF(AND(Q90="",#REF!&gt;0,#REF!&lt;5),K90,0)</f>
        <v>#REF!</v>
      </c>
      <c r="K90" s="153" t="str">
        <f>IF(D90="","ZZZ9",IF(AND(#REF!&gt;0,#REF!&lt;5),D90&amp;#REF!,D90&amp;"9"))</f>
        <v>ZZZ9</v>
      </c>
      <c r="L90" s="154">
        <f t="shared" si="0"/>
        <v>999</v>
      </c>
      <c r="M90" s="174">
        <f t="shared" si="1"/>
        <v>999</v>
      </c>
      <c r="N90" s="165"/>
      <c r="O90" s="184"/>
      <c r="P90" s="157">
        <f t="shared" si="2"/>
        <v>999</v>
      </c>
      <c r="Q90" s="158"/>
    </row>
    <row r="91" spans="1:17" ht="18.899999999999999" customHeight="1" x14ac:dyDescent="0.25">
      <c r="A91" s="144">
        <v>85</v>
      </c>
      <c r="B91" s="176"/>
      <c r="C91" s="176"/>
      <c r="D91" s="151"/>
      <c r="E91" s="148"/>
      <c r="F91" s="173"/>
      <c r="G91" s="173"/>
      <c r="H91" s="182"/>
      <c r="I91" s="183"/>
      <c r="J91" s="152" t="e">
        <f>IF(AND(Q91="",#REF!&gt;0,#REF!&lt;5),K91,0)</f>
        <v>#REF!</v>
      </c>
      <c r="K91" s="153" t="str">
        <f>IF(D91="","ZZZ9",IF(AND(#REF!&gt;0,#REF!&lt;5),D91&amp;#REF!,D91&amp;"9"))</f>
        <v>ZZZ9</v>
      </c>
      <c r="L91" s="154">
        <f t="shared" si="0"/>
        <v>999</v>
      </c>
      <c r="M91" s="174">
        <f t="shared" si="1"/>
        <v>999</v>
      </c>
      <c r="N91" s="165"/>
      <c r="O91" s="184"/>
      <c r="P91" s="157">
        <f t="shared" si="2"/>
        <v>999</v>
      </c>
      <c r="Q91" s="158"/>
    </row>
    <row r="92" spans="1:17" ht="18.899999999999999" customHeight="1" x14ac:dyDescent="0.25">
      <c r="A92" s="144">
        <v>86</v>
      </c>
      <c r="B92" s="176"/>
      <c r="C92" s="176"/>
      <c r="D92" s="151"/>
      <c r="E92" s="148"/>
      <c r="F92" s="173"/>
      <c r="G92" s="173"/>
      <c r="H92" s="182"/>
      <c r="I92" s="183"/>
      <c r="J92" s="152" t="e">
        <f>IF(AND(Q92="",#REF!&gt;0,#REF!&lt;5),K92,0)</f>
        <v>#REF!</v>
      </c>
      <c r="K92" s="153" t="str">
        <f>IF(D92="","ZZZ9",IF(AND(#REF!&gt;0,#REF!&lt;5),D92&amp;#REF!,D92&amp;"9"))</f>
        <v>ZZZ9</v>
      </c>
      <c r="L92" s="154">
        <f t="shared" si="0"/>
        <v>999</v>
      </c>
      <c r="M92" s="174">
        <f t="shared" si="1"/>
        <v>999</v>
      </c>
      <c r="N92" s="165"/>
      <c r="O92" s="184"/>
      <c r="P92" s="157">
        <f t="shared" si="2"/>
        <v>999</v>
      </c>
      <c r="Q92" s="158"/>
    </row>
    <row r="93" spans="1:17" ht="18.899999999999999" customHeight="1" x14ac:dyDescent="0.25">
      <c r="A93" s="144">
        <v>87</v>
      </c>
      <c r="B93" s="176"/>
      <c r="C93" s="176"/>
      <c r="D93" s="151"/>
      <c r="E93" s="148"/>
      <c r="F93" s="173"/>
      <c r="G93" s="173"/>
      <c r="H93" s="182"/>
      <c r="I93" s="183"/>
      <c r="J93" s="152" t="e">
        <f>IF(AND(Q93="",#REF!&gt;0,#REF!&lt;5),K93,0)</f>
        <v>#REF!</v>
      </c>
      <c r="K93" s="153" t="str">
        <f>IF(D93="","ZZZ9",IF(AND(#REF!&gt;0,#REF!&lt;5),D93&amp;#REF!,D93&amp;"9"))</f>
        <v>ZZZ9</v>
      </c>
      <c r="L93" s="154">
        <f t="shared" si="0"/>
        <v>999</v>
      </c>
      <c r="M93" s="174">
        <f t="shared" si="1"/>
        <v>999</v>
      </c>
      <c r="N93" s="165"/>
      <c r="O93" s="184"/>
      <c r="P93" s="157">
        <f t="shared" si="2"/>
        <v>999</v>
      </c>
      <c r="Q93" s="158"/>
    </row>
    <row r="94" spans="1:17" ht="18.899999999999999" customHeight="1" x14ac:dyDescent="0.25">
      <c r="A94" s="144">
        <v>88</v>
      </c>
      <c r="B94" s="176"/>
      <c r="C94" s="176"/>
      <c r="D94" s="151"/>
      <c r="E94" s="148"/>
      <c r="F94" s="173"/>
      <c r="G94" s="173"/>
      <c r="H94" s="182"/>
      <c r="I94" s="183"/>
      <c r="J94" s="152" t="e">
        <f>IF(AND(Q94="",#REF!&gt;0,#REF!&lt;5),K94,0)</f>
        <v>#REF!</v>
      </c>
      <c r="K94" s="153" t="str">
        <f>IF(D94="","ZZZ9",IF(AND(#REF!&gt;0,#REF!&lt;5),D94&amp;#REF!,D94&amp;"9"))</f>
        <v>ZZZ9</v>
      </c>
      <c r="L94" s="154">
        <f t="shared" si="0"/>
        <v>999</v>
      </c>
      <c r="M94" s="174">
        <f t="shared" si="1"/>
        <v>999</v>
      </c>
      <c r="N94" s="165"/>
      <c r="O94" s="184"/>
      <c r="P94" s="157">
        <f t="shared" si="2"/>
        <v>999</v>
      </c>
      <c r="Q94" s="158"/>
    </row>
    <row r="95" spans="1:17" ht="18.899999999999999" customHeight="1" x14ac:dyDescent="0.25">
      <c r="A95" s="144">
        <v>89</v>
      </c>
      <c r="B95" s="176"/>
      <c r="C95" s="176"/>
      <c r="D95" s="151"/>
      <c r="E95" s="148"/>
      <c r="F95" s="173"/>
      <c r="G95" s="173"/>
      <c r="H95" s="182"/>
      <c r="I95" s="183"/>
      <c r="J95" s="152" t="e">
        <f>IF(AND(Q95="",#REF!&gt;0,#REF!&lt;5),K95,0)</f>
        <v>#REF!</v>
      </c>
      <c r="K95" s="153" t="str">
        <f>IF(D95="","ZZZ9",IF(AND(#REF!&gt;0,#REF!&lt;5),D95&amp;#REF!,D95&amp;"9"))</f>
        <v>ZZZ9</v>
      </c>
      <c r="L95" s="154">
        <f t="shared" si="0"/>
        <v>999</v>
      </c>
      <c r="M95" s="174">
        <f t="shared" si="1"/>
        <v>999</v>
      </c>
      <c r="N95" s="165"/>
      <c r="O95" s="184"/>
      <c r="P95" s="157">
        <f t="shared" si="2"/>
        <v>999</v>
      </c>
      <c r="Q95" s="158"/>
    </row>
    <row r="96" spans="1:17" ht="18.899999999999999" customHeight="1" x14ac:dyDescent="0.25">
      <c r="A96" s="144">
        <v>90</v>
      </c>
      <c r="B96" s="176"/>
      <c r="C96" s="176"/>
      <c r="D96" s="151"/>
      <c r="E96" s="148"/>
      <c r="F96" s="173"/>
      <c r="G96" s="173"/>
      <c r="H96" s="182"/>
      <c r="I96" s="183"/>
      <c r="J96" s="152" t="e">
        <f>IF(AND(Q96="",#REF!&gt;0,#REF!&lt;5),K96,0)</f>
        <v>#REF!</v>
      </c>
      <c r="K96" s="153" t="str">
        <f>IF(D96="","ZZZ9",IF(AND(#REF!&gt;0,#REF!&lt;5),D96&amp;#REF!,D96&amp;"9"))</f>
        <v>ZZZ9</v>
      </c>
      <c r="L96" s="154">
        <f t="shared" si="0"/>
        <v>999</v>
      </c>
      <c r="M96" s="174">
        <f t="shared" si="1"/>
        <v>999</v>
      </c>
      <c r="N96" s="165"/>
      <c r="O96" s="184"/>
      <c r="P96" s="157">
        <f t="shared" si="2"/>
        <v>999</v>
      </c>
      <c r="Q96" s="158"/>
    </row>
    <row r="97" spans="1:17" ht="18.899999999999999" customHeight="1" x14ac:dyDescent="0.25">
      <c r="A97" s="144">
        <v>91</v>
      </c>
      <c r="B97" s="176"/>
      <c r="C97" s="176"/>
      <c r="D97" s="151"/>
      <c r="E97" s="148"/>
      <c r="F97" s="173"/>
      <c r="G97" s="173"/>
      <c r="H97" s="182"/>
      <c r="I97" s="183"/>
      <c r="J97" s="152" t="e">
        <f>IF(AND(Q97="",#REF!&gt;0,#REF!&lt;5),K97,0)</f>
        <v>#REF!</v>
      </c>
      <c r="K97" s="153" t="str">
        <f>IF(D97="","ZZZ9",IF(AND(#REF!&gt;0,#REF!&lt;5),D97&amp;#REF!,D97&amp;"9"))</f>
        <v>ZZZ9</v>
      </c>
      <c r="L97" s="154">
        <f t="shared" si="0"/>
        <v>999</v>
      </c>
      <c r="M97" s="174">
        <f t="shared" si="1"/>
        <v>999</v>
      </c>
      <c r="N97" s="165"/>
      <c r="O97" s="184"/>
      <c r="P97" s="157">
        <f t="shared" si="2"/>
        <v>999</v>
      </c>
      <c r="Q97" s="158"/>
    </row>
    <row r="98" spans="1:17" ht="18.899999999999999" customHeight="1" x14ac:dyDescent="0.25">
      <c r="A98" s="144">
        <v>92</v>
      </c>
      <c r="B98" s="176"/>
      <c r="C98" s="176"/>
      <c r="D98" s="151"/>
      <c r="E98" s="148"/>
      <c r="F98" s="173"/>
      <c r="G98" s="173"/>
      <c r="H98" s="182"/>
      <c r="I98" s="183"/>
      <c r="J98" s="152" t="e">
        <f>IF(AND(Q98="",#REF!&gt;0,#REF!&lt;5),K98,0)</f>
        <v>#REF!</v>
      </c>
      <c r="K98" s="153" t="str">
        <f>IF(D98="","ZZZ9",IF(AND(#REF!&gt;0,#REF!&lt;5),D98&amp;#REF!,D98&amp;"9"))</f>
        <v>ZZZ9</v>
      </c>
      <c r="L98" s="154">
        <f t="shared" si="0"/>
        <v>999</v>
      </c>
      <c r="M98" s="174">
        <f t="shared" si="1"/>
        <v>999</v>
      </c>
      <c r="N98" s="165"/>
      <c r="O98" s="184"/>
      <c r="P98" s="157">
        <f t="shared" si="2"/>
        <v>999</v>
      </c>
      <c r="Q98" s="158"/>
    </row>
    <row r="99" spans="1:17" ht="18.899999999999999" customHeight="1" x14ac:dyDescent="0.25">
      <c r="A99" s="144">
        <v>93</v>
      </c>
      <c r="B99" s="176"/>
      <c r="C99" s="176"/>
      <c r="D99" s="151"/>
      <c r="E99" s="148"/>
      <c r="F99" s="173"/>
      <c r="G99" s="173"/>
      <c r="H99" s="182"/>
      <c r="I99" s="183"/>
      <c r="J99" s="152" t="e">
        <f>IF(AND(Q99="",#REF!&gt;0,#REF!&lt;5),K99,0)</f>
        <v>#REF!</v>
      </c>
      <c r="K99" s="153" t="str">
        <f>IF(D99="","ZZZ9",IF(AND(#REF!&gt;0,#REF!&lt;5),D99&amp;#REF!,D99&amp;"9"))</f>
        <v>ZZZ9</v>
      </c>
      <c r="L99" s="154">
        <f t="shared" si="0"/>
        <v>999</v>
      </c>
      <c r="M99" s="174">
        <f t="shared" si="1"/>
        <v>999</v>
      </c>
      <c r="N99" s="165"/>
      <c r="O99" s="184"/>
      <c r="P99" s="157">
        <f t="shared" si="2"/>
        <v>999</v>
      </c>
      <c r="Q99" s="158"/>
    </row>
    <row r="100" spans="1:17" ht="18.899999999999999" customHeight="1" x14ac:dyDescent="0.25">
      <c r="A100" s="144">
        <v>94</v>
      </c>
      <c r="B100" s="176"/>
      <c r="C100" s="176"/>
      <c r="D100" s="151"/>
      <c r="E100" s="148"/>
      <c r="F100" s="173"/>
      <c r="G100" s="173"/>
      <c r="H100" s="182"/>
      <c r="I100" s="183"/>
      <c r="J100" s="152" t="e">
        <f>IF(AND(Q100="",#REF!&gt;0,#REF!&lt;5),K100,0)</f>
        <v>#REF!</v>
      </c>
      <c r="K100" s="153" t="str">
        <f>IF(D100="","ZZZ9",IF(AND(#REF!&gt;0,#REF!&lt;5),D100&amp;#REF!,D100&amp;"9"))</f>
        <v>ZZZ9</v>
      </c>
      <c r="L100" s="154">
        <f t="shared" si="0"/>
        <v>999</v>
      </c>
      <c r="M100" s="174">
        <f t="shared" si="1"/>
        <v>999</v>
      </c>
      <c r="N100" s="165"/>
      <c r="O100" s="184"/>
      <c r="P100" s="157">
        <f t="shared" si="2"/>
        <v>999</v>
      </c>
      <c r="Q100" s="158"/>
    </row>
    <row r="101" spans="1:17" ht="18.899999999999999" customHeight="1" x14ac:dyDescent="0.25">
      <c r="A101" s="144">
        <v>95</v>
      </c>
      <c r="B101" s="176"/>
      <c r="C101" s="176"/>
      <c r="D101" s="151"/>
      <c r="E101" s="148"/>
      <c r="F101" s="173"/>
      <c r="G101" s="173"/>
      <c r="H101" s="182"/>
      <c r="I101" s="183"/>
      <c r="J101" s="152" t="e">
        <f>IF(AND(Q101="",#REF!&gt;0,#REF!&lt;5),K101,0)</f>
        <v>#REF!</v>
      </c>
      <c r="K101" s="153" t="str">
        <f>IF(D101="","ZZZ9",IF(AND(#REF!&gt;0,#REF!&lt;5),D101&amp;#REF!,D101&amp;"9"))</f>
        <v>ZZZ9</v>
      </c>
      <c r="L101" s="154">
        <f t="shared" si="0"/>
        <v>999</v>
      </c>
      <c r="M101" s="174">
        <f t="shared" si="1"/>
        <v>999</v>
      </c>
      <c r="N101" s="165"/>
      <c r="O101" s="184"/>
      <c r="P101" s="157">
        <f t="shared" si="2"/>
        <v>999</v>
      </c>
      <c r="Q101" s="158"/>
    </row>
    <row r="102" spans="1:17" ht="18.899999999999999" customHeight="1" x14ac:dyDescent="0.25">
      <c r="A102" s="144">
        <v>96</v>
      </c>
      <c r="B102" s="176"/>
      <c r="C102" s="176"/>
      <c r="D102" s="151"/>
      <c r="E102" s="148"/>
      <c r="F102" s="173"/>
      <c r="G102" s="173"/>
      <c r="H102" s="182"/>
      <c r="I102" s="183"/>
      <c r="J102" s="152" t="e">
        <f>IF(AND(Q102="",#REF!&gt;0,#REF!&lt;5),K102,0)</f>
        <v>#REF!</v>
      </c>
      <c r="K102" s="153" t="str">
        <f>IF(D102="","ZZZ9",IF(AND(#REF!&gt;0,#REF!&lt;5),D102&amp;#REF!,D102&amp;"9"))</f>
        <v>ZZZ9</v>
      </c>
      <c r="L102" s="154">
        <f t="shared" si="0"/>
        <v>999</v>
      </c>
      <c r="M102" s="174">
        <f t="shared" si="1"/>
        <v>999</v>
      </c>
      <c r="N102" s="165"/>
      <c r="O102" s="184"/>
      <c r="P102" s="157">
        <f t="shared" si="2"/>
        <v>999</v>
      </c>
      <c r="Q102" s="158"/>
    </row>
    <row r="103" spans="1:17" ht="18.899999999999999" customHeight="1" x14ac:dyDescent="0.25">
      <c r="A103" s="144">
        <v>97</v>
      </c>
      <c r="B103" s="176"/>
      <c r="C103" s="176"/>
      <c r="D103" s="151"/>
      <c r="E103" s="148"/>
      <c r="F103" s="173"/>
      <c r="G103" s="173"/>
      <c r="H103" s="182"/>
      <c r="I103" s="183"/>
      <c r="J103" s="152" t="e">
        <f>IF(AND(Q103="",#REF!&gt;0,#REF!&lt;5),K103,0)</f>
        <v>#REF!</v>
      </c>
      <c r="K103" s="153" t="str">
        <f>IF(D103="","ZZZ9",IF(AND(#REF!&gt;0,#REF!&lt;5),D103&amp;#REF!,D103&amp;"9"))</f>
        <v>ZZZ9</v>
      </c>
      <c r="L103" s="154">
        <f t="shared" si="0"/>
        <v>999</v>
      </c>
      <c r="M103" s="174">
        <f t="shared" si="1"/>
        <v>999</v>
      </c>
      <c r="N103" s="165"/>
      <c r="O103" s="184"/>
      <c r="P103" s="157">
        <f t="shared" si="2"/>
        <v>999</v>
      </c>
      <c r="Q103" s="158"/>
    </row>
    <row r="104" spans="1:17" ht="18.899999999999999" customHeight="1" x14ac:dyDescent="0.25">
      <c r="A104" s="144">
        <v>98</v>
      </c>
      <c r="B104" s="176"/>
      <c r="C104" s="176"/>
      <c r="D104" s="151"/>
      <c r="E104" s="148"/>
      <c r="F104" s="173"/>
      <c r="G104" s="173"/>
      <c r="H104" s="182"/>
      <c r="I104" s="183"/>
      <c r="J104" s="152" t="e">
        <f>IF(AND(Q104="",#REF!&gt;0,#REF!&lt;5),K104,0)</f>
        <v>#REF!</v>
      </c>
      <c r="K104" s="153" t="str">
        <f>IF(D104="","ZZZ9",IF(AND(#REF!&gt;0,#REF!&lt;5),D104&amp;#REF!,D104&amp;"9"))</f>
        <v>ZZZ9</v>
      </c>
      <c r="L104" s="154">
        <f t="shared" si="0"/>
        <v>999</v>
      </c>
      <c r="M104" s="174">
        <f t="shared" si="1"/>
        <v>999</v>
      </c>
      <c r="N104" s="165"/>
      <c r="O104" s="184"/>
      <c r="P104" s="157">
        <f t="shared" si="2"/>
        <v>999</v>
      </c>
      <c r="Q104" s="158"/>
    </row>
    <row r="105" spans="1:17" ht="18.899999999999999" customHeight="1" x14ac:dyDescent="0.25">
      <c r="A105" s="144">
        <v>99</v>
      </c>
      <c r="B105" s="176"/>
      <c r="C105" s="176"/>
      <c r="D105" s="151"/>
      <c r="E105" s="148"/>
      <c r="F105" s="173"/>
      <c r="G105" s="173"/>
      <c r="H105" s="182"/>
      <c r="I105" s="183"/>
      <c r="J105" s="152" t="e">
        <f>IF(AND(Q105="",#REF!&gt;0,#REF!&lt;5),K105,0)</f>
        <v>#REF!</v>
      </c>
      <c r="K105" s="153" t="str">
        <f>IF(D105="","ZZZ9",IF(AND(#REF!&gt;0,#REF!&lt;5),D105&amp;#REF!,D105&amp;"9"))</f>
        <v>ZZZ9</v>
      </c>
      <c r="L105" s="154">
        <f t="shared" si="0"/>
        <v>999</v>
      </c>
      <c r="M105" s="174">
        <f t="shared" si="1"/>
        <v>999</v>
      </c>
      <c r="N105" s="165"/>
      <c r="O105" s="184"/>
      <c r="P105" s="157">
        <f t="shared" si="2"/>
        <v>999</v>
      </c>
      <c r="Q105" s="158"/>
    </row>
    <row r="106" spans="1:17" ht="18.899999999999999" customHeight="1" x14ac:dyDescent="0.25">
      <c r="A106" s="144">
        <v>100</v>
      </c>
      <c r="B106" s="176"/>
      <c r="C106" s="176"/>
      <c r="D106" s="151"/>
      <c r="E106" s="148"/>
      <c r="F106" s="173"/>
      <c r="G106" s="173"/>
      <c r="H106" s="182"/>
      <c r="I106" s="183"/>
      <c r="J106" s="152" t="e">
        <f>IF(AND(Q106="",#REF!&gt;0,#REF!&lt;5),K106,0)</f>
        <v>#REF!</v>
      </c>
      <c r="K106" s="153" t="str">
        <f>IF(D106="","ZZZ9",IF(AND(#REF!&gt;0,#REF!&lt;5),D106&amp;#REF!,D106&amp;"9"))</f>
        <v>ZZZ9</v>
      </c>
      <c r="L106" s="154">
        <f t="shared" si="0"/>
        <v>999</v>
      </c>
      <c r="M106" s="174">
        <f t="shared" si="1"/>
        <v>999</v>
      </c>
      <c r="N106" s="165"/>
      <c r="O106" s="184"/>
      <c r="P106" s="157">
        <f t="shared" si="2"/>
        <v>999</v>
      </c>
      <c r="Q106" s="158"/>
    </row>
    <row r="107" spans="1:17" ht="18.899999999999999" customHeight="1" x14ac:dyDescent="0.25">
      <c r="A107" s="144">
        <v>101</v>
      </c>
      <c r="B107" s="176"/>
      <c r="C107" s="176"/>
      <c r="D107" s="151"/>
      <c r="E107" s="148"/>
      <c r="F107" s="173"/>
      <c r="G107" s="173"/>
      <c r="H107" s="182"/>
      <c r="I107" s="183"/>
      <c r="J107" s="152" t="e">
        <f>IF(AND(Q107="",#REF!&gt;0,#REF!&lt;5),K107,0)</f>
        <v>#REF!</v>
      </c>
      <c r="K107" s="153" t="str">
        <f>IF(D107="","ZZZ9",IF(AND(#REF!&gt;0,#REF!&lt;5),D107&amp;#REF!,D107&amp;"9"))</f>
        <v>ZZZ9</v>
      </c>
      <c r="L107" s="154">
        <f t="shared" si="0"/>
        <v>999</v>
      </c>
      <c r="M107" s="174">
        <f t="shared" si="1"/>
        <v>999</v>
      </c>
      <c r="N107" s="165"/>
      <c r="O107" s="184"/>
      <c r="P107" s="157">
        <f t="shared" si="2"/>
        <v>999</v>
      </c>
      <c r="Q107" s="158"/>
    </row>
    <row r="108" spans="1:17" ht="18.899999999999999" customHeight="1" x14ac:dyDescent="0.25">
      <c r="A108" s="144">
        <v>102</v>
      </c>
      <c r="B108" s="176"/>
      <c r="C108" s="176"/>
      <c r="D108" s="151"/>
      <c r="E108" s="148"/>
      <c r="F108" s="173"/>
      <c r="G108" s="173"/>
      <c r="H108" s="182"/>
      <c r="I108" s="183"/>
      <c r="J108" s="152" t="e">
        <f>IF(AND(Q108="",#REF!&gt;0,#REF!&lt;5),K108,0)</f>
        <v>#REF!</v>
      </c>
      <c r="K108" s="153" t="str">
        <f>IF(D108="","ZZZ9",IF(AND(#REF!&gt;0,#REF!&lt;5),D108&amp;#REF!,D108&amp;"9"))</f>
        <v>ZZZ9</v>
      </c>
      <c r="L108" s="154">
        <f t="shared" si="0"/>
        <v>999</v>
      </c>
      <c r="M108" s="174">
        <f t="shared" si="1"/>
        <v>999</v>
      </c>
      <c r="N108" s="165"/>
      <c r="O108" s="184"/>
      <c r="P108" s="157">
        <f t="shared" si="2"/>
        <v>999</v>
      </c>
      <c r="Q108" s="158"/>
    </row>
    <row r="109" spans="1:17" ht="18.899999999999999" customHeight="1" x14ac:dyDescent="0.25">
      <c r="A109" s="144">
        <v>103</v>
      </c>
      <c r="B109" s="176"/>
      <c r="C109" s="176"/>
      <c r="D109" s="151"/>
      <c r="E109" s="148"/>
      <c r="F109" s="173"/>
      <c r="G109" s="173"/>
      <c r="H109" s="182"/>
      <c r="I109" s="183"/>
      <c r="J109" s="152" t="e">
        <f>IF(AND(Q109="",#REF!&gt;0,#REF!&lt;5),K109,0)</f>
        <v>#REF!</v>
      </c>
      <c r="K109" s="153" t="str">
        <f>IF(D109="","ZZZ9",IF(AND(#REF!&gt;0,#REF!&lt;5),D109&amp;#REF!,D109&amp;"9"))</f>
        <v>ZZZ9</v>
      </c>
      <c r="L109" s="154">
        <f t="shared" si="0"/>
        <v>999</v>
      </c>
      <c r="M109" s="174">
        <f t="shared" si="1"/>
        <v>999</v>
      </c>
      <c r="N109" s="165"/>
      <c r="O109" s="184"/>
      <c r="P109" s="157">
        <f t="shared" si="2"/>
        <v>999</v>
      </c>
      <c r="Q109" s="158"/>
    </row>
    <row r="110" spans="1:17" ht="18.899999999999999" customHeight="1" x14ac:dyDescent="0.25">
      <c r="A110" s="144">
        <v>104</v>
      </c>
      <c r="B110" s="176"/>
      <c r="C110" s="176"/>
      <c r="D110" s="151"/>
      <c r="E110" s="148"/>
      <c r="F110" s="173"/>
      <c r="G110" s="173"/>
      <c r="H110" s="182"/>
      <c r="I110" s="183"/>
      <c r="J110" s="152" t="e">
        <f>IF(AND(Q110="",#REF!&gt;0,#REF!&lt;5),K110,0)</f>
        <v>#REF!</v>
      </c>
      <c r="K110" s="153" t="str">
        <f>IF(D110="","ZZZ9",IF(AND(#REF!&gt;0,#REF!&lt;5),D110&amp;#REF!,D110&amp;"9"))</f>
        <v>ZZZ9</v>
      </c>
      <c r="L110" s="154">
        <f t="shared" si="0"/>
        <v>999</v>
      </c>
      <c r="M110" s="174">
        <f t="shared" si="1"/>
        <v>999</v>
      </c>
      <c r="N110" s="165"/>
      <c r="O110" s="184"/>
      <c r="P110" s="157">
        <f t="shared" si="2"/>
        <v>999</v>
      </c>
      <c r="Q110" s="158"/>
    </row>
    <row r="111" spans="1:17" ht="18.899999999999999" customHeight="1" x14ac:dyDescent="0.25">
      <c r="A111" s="144">
        <v>105</v>
      </c>
      <c r="B111" s="176"/>
      <c r="C111" s="176"/>
      <c r="D111" s="151"/>
      <c r="E111" s="148"/>
      <c r="F111" s="173"/>
      <c r="G111" s="173"/>
      <c r="H111" s="182"/>
      <c r="I111" s="183"/>
      <c r="J111" s="152" t="e">
        <f>IF(AND(Q111="",#REF!&gt;0,#REF!&lt;5),K111,0)</f>
        <v>#REF!</v>
      </c>
      <c r="K111" s="153" t="str">
        <f>IF(D111="","ZZZ9",IF(AND(#REF!&gt;0,#REF!&lt;5),D111&amp;#REF!,D111&amp;"9"))</f>
        <v>ZZZ9</v>
      </c>
      <c r="L111" s="154">
        <f t="shared" si="0"/>
        <v>999</v>
      </c>
      <c r="M111" s="174">
        <f t="shared" si="1"/>
        <v>999</v>
      </c>
      <c r="N111" s="165"/>
      <c r="O111" s="184"/>
      <c r="P111" s="157">
        <f t="shared" si="2"/>
        <v>999</v>
      </c>
      <c r="Q111" s="158"/>
    </row>
    <row r="112" spans="1:17" ht="18.899999999999999" customHeight="1" x14ac:dyDescent="0.25">
      <c r="A112" s="144">
        <v>106</v>
      </c>
      <c r="B112" s="176"/>
      <c r="C112" s="176"/>
      <c r="D112" s="151"/>
      <c r="E112" s="148"/>
      <c r="F112" s="173"/>
      <c r="G112" s="173"/>
      <c r="H112" s="182"/>
      <c r="I112" s="183"/>
      <c r="J112" s="152" t="e">
        <f>IF(AND(Q112="",#REF!&gt;0,#REF!&lt;5),K112,0)</f>
        <v>#REF!</v>
      </c>
      <c r="K112" s="153" t="str">
        <f>IF(D112="","ZZZ9",IF(AND(#REF!&gt;0,#REF!&lt;5),D112&amp;#REF!,D112&amp;"9"))</f>
        <v>ZZZ9</v>
      </c>
      <c r="L112" s="154">
        <f t="shared" si="0"/>
        <v>999</v>
      </c>
      <c r="M112" s="174">
        <f t="shared" si="1"/>
        <v>999</v>
      </c>
      <c r="N112" s="165"/>
      <c r="O112" s="184"/>
      <c r="P112" s="157">
        <f t="shared" si="2"/>
        <v>999</v>
      </c>
      <c r="Q112" s="158"/>
    </row>
    <row r="113" spans="1:17" ht="18.899999999999999" customHeight="1" x14ac:dyDescent="0.25">
      <c r="A113" s="144">
        <v>107</v>
      </c>
      <c r="B113" s="176"/>
      <c r="C113" s="176"/>
      <c r="D113" s="151"/>
      <c r="E113" s="148"/>
      <c r="F113" s="173"/>
      <c r="G113" s="173"/>
      <c r="H113" s="182"/>
      <c r="I113" s="183"/>
      <c r="J113" s="152" t="e">
        <f>IF(AND(Q113="",#REF!&gt;0,#REF!&lt;5),K113,0)</f>
        <v>#REF!</v>
      </c>
      <c r="K113" s="153" t="str">
        <f>IF(D113="","ZZZ9",IF(AND(#REF!&gt;0,#REF!&lt;5),D113&amp;#REF!,D113&amp;"9"))</f>
        <v>ZZZ9</v>
      </c>
      <c r="L113" s="154">
        <f t="shared" si="0"/>
        <v>999</v>
      </c>
      <c r="M113" s="174">
        <f t="shared" si="1"/>
        <v>999</v>
      </c>
      <c r="N113" s="165"/>
      <c r="O113" s="184"/>
      <c r="P113" s="157">
        <f t="shared" si="2"/>
        <v>999</v>
      </c>
      <c r="Q113" s="158"/>
    </row>
    <row r="114" spans="1:17" ht="18.899999999999999" customHeight="1" x14ac:dyDescent="0.25">
      <c r="A114" s="144">
        <v>108</v>
      </c>
      <c r="B114" s="176"/>
      <c r="C114" s="176"/>
      <c r="D114" s="151"/>
      <c r="E114" s="148"/>
      <c r="F114" s="173"/>
      <c r="G114" s="173"/>
      <c r="H114" s="182"/>
      <c r="I114" s="183"/>
      <c r="J114" s="152" t="e">
        <f>IF(AND(Q114="",#REF!&gt;0,#REF!&lt;5),K114,0)</f>
        <v>#REF!</v>
      </c>
      <c r="K114" s="153" t="str">
        <f>IF(D114="","ZZZ9",IF(AND(#REF!&gt;0,#REF!&lt;5),D114&amp;#REF!,D114&amp;"9"))</f>
        <v>ZZZ9</v>
      </c>
      <c r="L114" s="154">
        <f t="shared" si="0"/>
        <v>999</v>
      </c>
      <c r="M114" s="174">
        <f t="shared" si="1"/>
        <v>999</v>
      </c>
      <c r="N114" s="165"/>
      <c r="O114" s="184"/>
      <c r="P114" s="157">
        <f t="shared" si="2"/>
        <v>999</v>
      </c>
      <c r="Q114" s="158"/>
    </row>
    <row r="115" spans="1:17" ht="18.899999999999999" customHeight="1" x14ac:dyDescent="0.25">
      <c r="A115" s="144">
        <v>109</v>
      </c>
      <c r="B115" s="176"/>
      <c r="C115" s="176"/>
      <c r="D115" s="151"/>
      <c r="E115" s="148"/>
      <c r="F115" s="173"/>
      <c r="G115" s="173"/>
      <c r="H115" s="182"/>
      <c r="I115" s="183"/>
      <c r="J115" s="152" t="e">
        <f>IF(AND(Q115="",#REF!&gt;0,#REF!&lt;5),K115,0)</f>
        <v>#REF!</v>
      </c>
      <c r="K115" s="153" t="str">
        <f>IF(D115="","ZZZ9",IF(AND(#REF!&gt;0,#REF!&lt;5),D115&amp;#REF!,D115&amp;"9"))</f>
        <v>ZZZ9</v>
      </c>
      <c r="L115" s="154">
        <f t="shared" si="0"/>
        <v>999</v>
      </c>
      <c r="M115" s="174">
        <f t="shared" si="1"/>
        <v>999</v>
      </c>
      <c r="N115" s="165"/>
      <c r="O115" s="184"/>
      <c r="P115" s="157">
        <f t="shared" si="2"/>
        <v>999</v>
      </c>
      <c r="Q115" s="158"/>
    </row>
    <row r="116" spans="1:17" ht="18.899999999999999" customHeight="1" x14ac:dyDescent="0.25">
      <c r="A116" s="144">
        <v>110</v>
      </c>
      <c r="B116" s="176"/>
      <c r="C116" s="176"/>
      <c r="D116" s="151"/>
      <c r="E116" s="148"/>
      <c r="F116" s="173"/>
      <c r="G116" s="173"/>
      <c r="H116" s="182"/>
      <c r="I116" s="183"/>
      <c r="J116" s="152" t="e">
        <f>IF(AND(Q116="",#REF!&gt;0,#REF!&lt;5),K116,0)</f>
        <v>#REF!</v>
      </c>
      <c r="K116" s="153" t="str">
        <f>IF(D116="","ZZZ9",IF(AND(#REF!&gt;0,#REF!&lt;5),D116&amp;#REF!,D116&amp;"9"))</f>
        <v>ZZZ9</v>
      </c>
      <c r="L116" s="154">
        <f t="shared" si="0"/>
        <v>999</v>
      </c>
      <c r="M116" s="174">
        <f t="shared" si="1"/>
        <v>999</v>
      </c>
      <c r="N116" s="165"/>
      <c r="O116" s="184"/>
      <c r="P116" s="157">
        <f t="shared" si="2"/>
        <v>999</v>
      </c>
      <c r="Q116" s="158"/>
    </row>
    <row r="117" spans="1:17" ht="18.899999999999999" customHeight="1" x14ac:dyDescent="0.25">
      <c r="A117" s="144">
        <v>111</v>
      </c>
      <c r="B117" s="176"/>
      <c r="C117" s="176"/>
      <c r="D117" s="151"/>
      <c r="E117" s="148"/>
      <c r="F117" s="173"/>
      <c r="G117" s="173"/>
      <c r="H117" s="182"/>
      <c r="I117" s="183"/>
      <c r="J117" s="152" t="e">
        <f>IF(AND(Q117="",#REF!&gt;0,#REF!&lt;5),K117,0)</f>
        <v>#REF!</v>
      </c>
      <c r="K117" s="153" t="str">
        <f>IF(D117="","ZZZ9",IF(AND(#REF!&gt;0,#REF!&lt;5),D117&amp;#REF!,D117&amp;"9"))</f>
        <v>ZZZ9</v>
      </c>
      <c r="L117" s="154">
        <f t="shared" si="0"/>
        <v>999</v>
      </c>
      <c r="M117" s="174">
        <f t="shared" si="1"/>
        <v>999</v>
      </c>
      <c r="N117" s="165"/>
      <c r="O117" s="184"/>
      <c r="P117" s="157">
        <f t="shared" si="2"/>
        <v>999</v>
      </c>
      <c r="Q117" s="158"/>
    </row>
    <row r="118" spans="1:17" ht="18.899999999999999" customHeight="1" x14ac:dyDescent="0.25">
      <c r="A118" s="144">
        <v>112</v>
      </c>
      <c r="B118" s="176"/>
      <c r="C118" s="176"/>
      <c r="D118" s="151"/>
      <c r="E118" s="148"/>
      <c r="F118" s="173"/>
      <c r="G118" s="173"/>
      <c r="H118" s="182"/>
      <c r="I118" s="183"/>
      <c r="J118" s="152" t="e">
        <f>IF(AND(Q118="",#REF!&gt;0,#REF!&lt;5),K118,0)</f>
        <v>#REF!</v>
      </c>
      <c r="K118" s="153" t="str">
        <f>IF(D118="","ZZZ9",IF(AND(#REF!&gt;0,#REF!&lt;5),D118&amp;#REF!,D118&amp;"9"))</f>
        <v>ZZZ9</v>
      </c>
      <c r="L118" s="154">
        <f t="shared" si="0"/>
        <v>999</v>
      </c>
      <c r="M118" s="174">
        <f t="shared" si="1"/>
        <v>999</v>
      </c>
      <c r="N118" s="165"/>
      <c r="O118" s="184"/>
      <c r="P118" s="157">
        <f t="shared" si="2"/>
        <v>999</v>
      </c>
      <c r="Q118" s="158"/>
    </row>
    <row r="119" spans="1:17" ht="18.899999999999999" customHeight="1" x14ac:dyDescent="0.25">
      <c r="A119" s="144">
        <v>113</v>
      </c>
      <c r="B119" s="176"/>
      <c r="C119" s="176"/>
      <c r="D119" s="151"/>
      <c r="E119" s="148"/>
      <c r="F119" s="173"/>
      <c r="G119" s="173"/>
      <c r="H119" s="182"/>
      <c r="I119" s="183"/>
      <c r="J119" s="152" t="e">
        <f>IF(AND(Q119="",#REF!&gt;0,#REF!&lt;5),K119,0)</f>
        <v>#REF!</v>
      </c>
      <c r="K119" s="153" t="str">
        <f>IF(D119="","ZZZ9",IF(AND(#REF!&gt;0,#REF!&lt;5),D119&amp;#REF!,D119&amp;"9"))</f>
        <v>ZZZ9</v>
      </c>
      <c r="L119" s="154">
        <f t="shared" si="0"/>
        <v>999</v>
      </c>
      <c r="M119" s="174">
        <f t="shared" si="1"/>
        <v>999</v>
      </c>
      <c r="N119" s="165"/>
      <c r="O119" s="184"/>
      <c r="P119" s="157">
        <f t="shared" si="2"/>
        <v>999</v>
      </c>
      <c r="Q119" s="158"/>
    </row>
    <row r="120" spans="1:17" ht="18.899999999999999" customHeight="1" x14ac:dyDescent="0.25">
      <c r="A120" s="144">
        <v>114</v>
      </c>
      <c r="B120" s="176"/>
      <c r="C120" s="176"/>
      <c r="D120" s="151"/>
      <c r="E120" s="148"/>
      <c r="F120" s="173"/>
      <c r="G120" s="173"/>
      <c r="H120" s="182"/>
      <c r="I120" s="183"/>
      <c r="J120" s="152" t="e">
        <f>IF(AND(Q120="",#REF!&gt;0,#REF!&lt;5),K120,0)</f>
        <v>#REF!</v>
      </c>
      <c r="K120" s="153" t="str">
        <f>IF(D120="","ZZZ9",IF(AND(#REF!&gt;0,#REF!&lt;5),D120&amp;#REF!,D120&amp;"9"))</f>
        <v>ZZZ9</v>
      </c>
      <c r="L120" s="154">
        <f t="shared" si="0"/>
        <v>999</v>
      </c>
      <c r="M120" s="174">
        <f t="shared" si="1"/>
        <v>999</v>
      </c>
      <c r="N120" s="165"/>
      <c r="O120" s="184"/>
      <c r="P120" s="157">
        <f t="shared" si="2"/>
        <v>999</v>
      </c>
      <c r="Q120" s="158"/>
    </row>
    <row r="121" spans="1:17" ht="18.899999999999999" customHeight="1" x14ac:dyDescent="0.25">
      <c r="A121" s="144">
        <v>115</v>
      </c>
      <c r="B121" s="176"/>
      <c r="C121" s="176"/>
      <c r="D121" s="151"/>
      <c r="E121" s="148"/>
      <c r="F121" s="173"/>
      <c r="G121" s="173"/>
      <c r="H121" s="182"/>
      <c r="I121" s="183"/>
      <c r="J121" s="152" t="e">
        <f>IF(AND(Q121="",#REF!&gt;0,#REF!&lt;5),K121,0)</f>
        <v>#REF!</v>
      </c>
      <c r="K121" s="153" t="str">
        <f>IF(D121="","ZZZ9",IF(AND(#REF!&gt;0,#REF!&lt;5),D121&amp;#REF!,D121&amp;"9"))</f>
        <v>ZZZ9</v>
      </c>
      <c r="L121" s="154">
        <f t="shared" si="0"/>
        <v>999</v>
      </c>
      <c r="M121" s="174">
        <f t="shared" si="1"/>
        <v>999</v>
      </c>
      <c r="N121" s="165"/>
      <c r="O121" s="184"/>
      <c r="P121" s="157">
        <f t="shared" si="2"/>
        <v>999</v>
      </c>
      <c r="Q121" s="158"/>
    </row>
    <row r="122" spans="1:17" ht="18.899999999999999" customHeight="1" x14ac:dyDescent="0.25">
      <c r="A122" s="144">
        <v>116</v>
      </c>
      <c r="B122" s="176"/>
      <c r="C122" s="176"/>
      <c r="D122" s="151"/>
      <c r="E122" s="148"/>
      <c r="F122" s="173"/>
      <c r="G122" s="173"/>
      <c r="H122" s="182"/>
      <c r="I122" s="183"/>
      <c r="J122" s="152" t="e">
        <f>IF(AND(Q122="",#REF!&gt;0,#REF!&lt;5),K122,0)</f>
        <v>#REF!</v>
      </c>
      <c r="K122" s="153" t="str">
        <f>IF(D122="","ZZZ9",IF(AND(#REF!&gt;0,#REF!&lt;5),D122&amp;#REF!,D122&amp;"9"))</f>
        <v>ZZZ9</v>
      </c>
      <c r="L122" s="154">
        <f t="shared" si="0"/>
        <v>999</v>
      </c>
      <c r="M122" s="174">
        <f t="shared" si="1"/>
        <v>999</v>
      </c>
      <c r="N122" s="165"/>
      <c r="O122" s="184"/>
      <c r="P122" s="157">
        <f t="shared" si="2"/>
        <v>999</v>
      </c>
      <c r="Q122" s="158"/>
    </row>
    <row r="123" spans="1:17" ht="18.899999999999999" customHeight="1" x14ac:dyDescent="0.25">
      <c r="A123" s="144">
        <v>117</v>
      </c>
      <c r="B123" s="176"/>
      <c r="C123" s="176"/>
      <c r="D123" s="151"/>
      <c r="E123" s="148"/>
      <c r="F123" s="173"/>
      <c r="G123" s="173"/>
      <c r="H123" s="182"/>
      <c r="I123" s="183"/>
      <c r="J123" s="152" t="e">
        <f>IF(AND(Q123="",#REF!&gt;0,#REF!&lt;5),K123,0)</f>
        <v>#REF!</v>
      </c>
      <c r="K123" s="153" t="str">
        <f>IF(D123="","ZZZ9",IF(AND(#REF!&gt;0,#REF!&lt;5),D123&amp;#REF!,D123&amp;"9"))</f>
        <v>ZZZ9</v>
      </c>
      <c r="L123" s="154">
        <f t="shared" si="0"/>
        <v>999</v>
      </c>
      <c r="M123" s="174">
        <f t="shared" si="1"/>
        <v>999</v>
      </c>
      <c r="N123" s="165"/>
      <c r="O123" s="184"/>
      <c r="P123" s="157">
        <f t="shared" si="2"/>
        <v>999</v>
      </c>
      <c r="Q123" s="158"/>
    </row>
    <row r="124" spans="1:17" ht="18.899999999999999" customHeight="1" x14ac:dyDescent="0.25">
      <c r="A124" s="144">
        <v>118</v>
      </c>
      <c r="B124" s="176"/>
      <c r="C124" s="176"/>
      <c r="D124" s="151"/>
      <c r="E124" s="148"/>
      <c r="F124" s="173"/>
      <c r="G124" s="173"/>
      <c r="H124" s="182"/>
      <c r="I124" s="183"/>
      <c r="J124" s="152" t="e">
        <f>IF(AND(Q124="",#REF!&gt;0,#REF!&lt;5),K124,0)</f>
        <v>#REF!</v>
      </c>
      <c r="K124" s="153" t="str">
        <f>IF(D124="","ZZZ9",IF(AND(#REF!&gt;0,#REF!&lt;5),D124&amp;#REF!,D124&amp;"9"))</f>
        <v>ZZZ9</v>
      </c>
      <c r="L124" s="154">
        <f t="shared" si="0"/>
        <v>999</v>
      </c>
      <c r="M124" s="174">
        <f t="shared" si="1"/>
        <v>999</v>
      </c>
      <c r="N124" s="165"/>
      <c r="O124" s="184"/>
      <c r="P124" s="157">
        <f t="shared" si="2"/>
        <v>999</v>
      </c>
      <c r="Q124" s="158"/>
    </row>
    <row r="125" spans="1:17" ht="18.899999999999999" customHeight="1" x14ac:dyDescent="0.25">
      <c r="A125" s="144">
        <v>119</v>
      </c>
      <c r="B125" s="176"/>
      <c r="C125" s="176"/>
      <c r="D125" s="151"/>
      <c r="E125" s="148"/>
      <c r="F125" s="173"/>
      <c r="G125" s="173"/>
      <c r="H125" s="182"/>
      <c r="I125" s="183"/>
      <c r="J125" s="152" t="e">
        <f>IF(AND(Q125="",#REF!&gt;0,#REF!&lt;5),K125,0)</f>
        <v>#REF!</v>
      </c>
      <c r="K125" s="153" t="str">
        <f>IF(D125="","ZZZ9",IF(AND(#REF!&gt;0,#REF!&lt;5),D125&amp;#REF!,D125&amp;"9"))</f>
        <v>ZZZ9</v>
      </c>
      <c r="L125" s="154">
        <f t="shared" si="0"/>
        <v>999</v>
      </c>
      <c r="M125" s="174">
        <f t="shared" si="1"/>
        <v>999</v>
      </c>
      <c r="N125" s="165"/>
      <c r="O125" s="184"/>
      <c r="P125" s="157">
        <f t="shared" si="2"/>
        <v>999</v>
      </c>
      <c r="Q125" s="158"/>
    </row>
    <row r="126" spans="1:17" ht="18.899999999999999" customHeight="1" x14ac:dyDescent="0.25">
      <c r="A126" s="144">
        <v>120</v>
      </c>
      <c r="B126" s="176"/>
      <c r="C126" s="176"/>
      <c r="D126" s="151"/>
      <c r="E126" s="148"/>
      <c r="F126" s="173"/>
      <c r="G126" s="173"/>
      <c r="H126" s="182"/>
      <c r="I126" s="183"/>
      <c r="J126" s="152" t="e">
        <f>IF(AND(Q126="",#REF!&gt;0,#REF!&lt;5),K126,0)</f>
        <v>#REF!</v>
      </c>
      <c r="K126" s="153" t="str">
        <f>IF(D126="","ZZZ9",IF(AND(#REF!&gt;0,#REF!&lt;5),D126&amp;#REF!,D126&amp;"9"))</f>
        <v>ZZZ9</v>
      </c>
      <c r="L126" s="154">
        <f t="shared" si="0"/>
        <v>999</v>
      </c>
      <c r="M126" s="174">
        <f t="shared" si="1"/>
        <v>999</v>
      </c>
      <c r="N126" s="165"/>
      <c r="O126" s="184"/>
      <c r="P126" s="157">
        <f t="shared" si="2"/>
        <v>999</v>
      </c>
      <c r="Q126" s="158"/>
    </row>
    <row r="127" spans="1:17" ht="18.899999999999999" customHeight="1" x14ac:dyDescent="0.25">
      <c r="A127" s="144">
        <v>121</v>
      </c>
      <c r="B127" s="176"/>
      <c r="C127" s="176"/>
      <c r="D127" s="151"/>
      <c r="E127" s="148"/>
      <c r="F127" s="173"/>
      <c r="G127" s="173"/>
      <c r="H127" s="182"/>
      <c r="I127" s="183"/>
      <c r="J127" s="152" t="e">
        <f>IF(AND(Q127="",#REF!&gt;0,#REF!&lt;5),K127,0)</f>
        <v>#REF!</v>
      </c>
      <c r="K127" s="153" t="str">
        <f>IF(D127="","ZZZ9",IF(AND(#REF!&gt;0,#REF!&lt;5),D127&amp;#REF!,D127&amp;"9"))</f>
        <v>ZZZ9</v>
      </c>
      <c r="L127" s="154">
        <f t="shared" si="0"/>
        <v>999</v>
      </c>
      <c r="M127" s="174">
        <f t="shared" si="1"/>
        <v>999</v>
      </c>
      <c r="N127" s="165"/>
      <c r="O127" s="184"/>
      <c r="P127" s="157">
        <f t="shared" si="2"/>
        <v>999</v>
      </c>
      <c r="Q127" s="158"/>
    </row>
    <row r="128" spans="1:17" ht="18.899999999999999" customHeight="1" x14ac:dyDescent="0.25">
      <c r="A128" s="144">
        <v>122</v>
      </c>
      <c r="B128" s="176"/>
      <c r="C128" s="176"/>
      <c r="D128" s="151"/>
      <c r="E128" s="148"/>
      <c r="F128" s="173"/>
      <c r="G128" s="173"/>
      <c r="H128" s="182"/>
      <c r="I128" s="183"/>
      <c r="J128" s="152" t="e">
        <f>IF(AND(Q128="",#REF!&gt;0,#REF!&lt;5),K128,0)</f>
        <v>#REF!</v>
      </c>
      <c r="K128" s="153" t="str">
        <f>IF(D128="","ZZZ9",IF(AND(#REF!&gt;0,#REF!&lt;5),D128&amp;#REF!,D128&amp;"9"))</f>
        <v>ZZZ9</v>
      </c>
      <c r="L128" s="154">
        <f t="shared" si="0"/>
        <v>999</v>
      </c>
      <c r="M128" s="174">
        <f t="shared" si="1"/>
        <v>999</v>
      </c>
      <c r="N128" s="165"/>
      <c r="O128" s="184"/>
      <c r="P128" s="157">
        <f t="shared" si="2"/>
        <v>999</v>
      </c>
      <c r="Q128" s="158"/>
    </row>
    <row r="129" spans="1:17" ht="18.899999999999999" customHeight="1" x14ac:dyDescent="0.25">
      <c r="A129" s="144">
        <v>123</v>
      </c>
      <c r="B129" s="176"/>
      <c r="C129" s="176"/>
      <c r="D129" s="151"/>
      <c r="E129" s="148"/>
      <c r="F129" s="173"/>
      <c r="G129" s="173"/>
      <c r="H129" s="182"/>
      <c r="I129" s="183"/>
      <c r="J129" s="152" t="e">
        <f>IF(AND(Q129="",#REF!&gt;0,#REF!&lt;5),K129,0)</f>
        <v>#REF!</v>
      </c>
      <c r="K129" s="153" t="str">
        <f>IF(D129="","ZZZ9",IF(AND(#REF!&gt;0,#REF!&lt;5),D129&amp;#REF!,D129&amp;"9"))</f>
        <v>ZZZ9</v>
      </c>
      <c r="L129" s="154">
        <f t="shared" si="0"/>
        <v>999</v>
      </c>
      <c r="M129" s="174">
        <f t="shared" si="1"/>
        <v>999</v>
      </c>
      <c r="N129" s="165"/>
      <c r="O129" s="184"/>
      <c r="P129" s="157">
        <f t="shared" si="2"/>
        <v>999</v>
      </c>
      <c r="Q129" s="158"/>
    </row>
    <row r="130" spans="1:17" ht="18.899999999999999" customHeight="1" x14ac:dyDescent="0.25">
      <c r="A130" s="144">
        <v>124</v>
      </c>
      <c r="B130" s="176"/>
      <c r="C130" s="176"/>
      <c r="D130" s="151"/>
      <c r="E130" s="148"/>
      <c r="F130" s="173"/>
      <c r="G130" s="173"/>
      <c r="H130" s="182"/>
      <c r="I130" s="183"/>
      <c r="J130" s="152" t="e">
        <f>IF(AND(Q130="",#REF!&gt;0,#REF!&lt;5),K130,0)</f>
        <v>#REF!</v>
      </c>
      <c r="K130" s="153" t="str">
        <f>IF(D130="","ZZZ9",IF(AND(#REF!&gt;0,#REF!&lt;5),D130&amp;#REF!,D130&amp;"9"))</f>
        <v>ZZZ9</v>
      </c>
      <c r="L130" s="154">
        <f t="shared" si="0"/>
        <v>999</v>
      </c>
      <c r="M130" s="174">
        <f t="shared" si="1"/>
        <v>999</v>
      </c>
      <c r="N130" s="165"/>
      <c r="O130" s="184"/>
      <c r="P130" s="157">
        <f t="shared" si="2"/>
        <v>999</v>
      </c>
      <c r="Q130" s="158"/>
    </row>
    <row r="131" spans="1:17" ht="18.899999999999999" customHeight="1" x14ac:dyDescent="0.25">
      <c r="A131" s="144">
        <v>125</v>
      </c>
      <c r="B131" s="176"/>
      <c r="C131" s="176"/>
      <c r="D131" s="151"/>
      <c r="E131" s="148"/>
      <c r="F131" s="173"/>
      <c r="G131" s="173"/>
      <c r="H131" s="182"/>
      <c r="I131" s="183"/>
      <c r="J131" s="152" t="e">
        <f>IF(AND(Q131="",#REF!&gt;0,#REF!&lt;5),K131,0)</f>
        <v>#REF!</v>
      </c>
      <c r="K131" s="153" t="str">
        <f>IF(D131="","ZZZ9",IF(AND(#REF!&gt;0,#REF!&lt;5),D131&amp;#REF!,D131&amp;"9"))</f>
        <v>ZZZ9</v>
      </c>
      <c r="L131" s="154">
        <f t="shared" si="0"/>
        <v>999</v>
      </c>
      <c r="M131" s="174">
        <f t="shared" si="1"/>
        <v>999</v>
      </c>
      <c r="N131" s="165"/>
      <c r="O131" s="184"/>
      <c r="P131" s="157">
        <f t="shared" si="2"/>
        <v>999</v>
      </c>
      <c r="Q131" s="158"/>
    </row>
    <row r="132" spans="1:17" ht="18.899999999999999" customHeight="1" x14ac:dyDescent="0.25">
      <c r="A132" s="144">
        <v>126</v>
      </c>
      <c r="B132" s="176"/>
      <c r="C132" s="176"/>
      <c r="D132" s="151"/>
      <c r="E132" s="148"/>
      <c r="F132" s="173"/>
      <c r="G132" s="173"/>
      <c r="H132" s="182"/>
      <c r="I132" s="183"/>
      <c r="J132" s="152" t="e">
        <f>IF(AND(Q132="",#REF!&gt;0,#REF!&lt;5),K132,0)</f>
        <v>#REF!</v>
      </c>
      <c r="K132" s="153" t="str">
        <f>IF(D132="","ZZZ9",IF(AND(#REF!&gt;0,#REF!&lt;5),D132&amp;#REF!,D132&amp;"9"))</f>
        <v>ZZZ9</v>
      </c>
      <c r="L132" s="154">
        <f t="shared" si="0"/>
        <v>999</v>
      </c>
      <c r="M132" s="174">
        <f t="shared" si="1"/>
        <v>999</v>
      </c>
      <c r="N132" s="165"/>
      <c r="O132" s="184"/>
      <c r="P132" s="157">
        <f t="shared" si="2"/>
        <v>999</v>
      </c>
      <c r="Q132" s="158"/>
    </row>
    <row r="133" spans="1:17" ht="18.899999999999999" customHeight="1" x14ac:dyDescent="0.25">
      <c r="A133" s="144">
        <v>127</v>
      </c>
      <c r="B133" s="176"/>
      <c r="C133" s="176"/>
      <c r="D133" s="151"/>
      <c r="E133" s="148"/>
      <c r="F133" s="173"/>
      <c r="G133" s="173"/>
      <c r="H133" s="182"/>
      <c r="I133" s="183"/>
      <c r="J133" s="152" t="e">
        <f>IF(AND(Q133="",#REF!&gt;0,#REF!&lt;5),K133,0)</f>
        <v>#REF!</v>
      </c>
      <c r="K133" s="153" t="str">
        <f>IF(D133="","ZZZ9",IF(AND(#REF!&gt;0,#REF!&lt;5),D133&amp;#REF!,D133&amp;"9"))</f>
        <v>ZZZ9</v>
      </c>
      <c r="L133" s="154">
        <f t="shared" si="0"/>
        <v>999</v>
      </c>
      <c r="M133" s="174">
        <f t="shared" si="1"/>
        <v>999</v>
      </c>
      <c r="N133" s="165"/>
      <c r="O133" s="184"/>
      <c r="P133" s="157">
        <f t="shared" si="2"/>
        <v>999</v>
      </c>
      <c r="Q133" s="158"/>
    </row>
    <row r="134" spans="1:17" ht="18.899999999999999" customHeight="1" x14ac:dyDescent="0.25">
      <c r="A134" s="144">
        <v>128</v>
      </c>
      <c r="B134" s="176"/>
      <c r="C134" s="176"/>
      <c r="D134" s="151"/>
      <c r="E134" s="148"/>
      <c r="F134" s="173"/>
      <c r="G134" s="173"/>
      <c r="H134" s="182"/>
      <c r="I134" s="183"/>
      <c r="J134" s="152" t="e">
        <f>IF(AND(Q134="",#REF!&gt;0,#REF!&lt;5),K134,0)</f>
        <v>#REF!</v>
      </c>
      <c r="K134" s="153" t="str">
        <f>IF(D134="","ZZZ9",IF(AND(#REF!&gt;0,#REF!&lt;5),D134&amp;#REF!,D134&amp;"9"))</f>
        <v>ZZZ9</v>
      </c>
      <c r="L134" s="154">
        <f t="shared" si="0"/>
        <v>999</v>
      </c>
      <c r="M134" s="174">
        <f t="shared" si="1"/>
        <v>999</v>
      </c>
      <c r="N134" s="165"/>
      <c r="O134" s="185"/>
      <c r="P134" s="186">
        <f t="shared" si="2"/>
        <v>999</v>
      </c>
      <c r="Q134" s="183"/>
    </row>
    <row r="135" spans="1:17" x14ac:dyDescent="0.25">
      <c r="A135" s="144">
        <v>129</v>
      </c>
      <c r="B135" s="176"/>
      <c r="C135" s="176"/>
      <c r="D135" s="151"/>
      <c r="E135" s="148"/>
      <c r="F135" s="173"/>
      <c r="G135" s="173"/>
      <c r="H135" s="182"/>
      <c r="I135" s="183"/>
      <c r="J135" s="152" t="e">
        <f>IF(AND(Q135="",#REF!&gt;0,#REF!&lt;5),K135,0)</f>
        <v>#REF!</v>
      </c>
      <c r="K135" s="153" t="str">
        <f>IF(D135="","ZZZ9",IF(AND(#REF!&gt;0,#REF!&lt;5),D135&amp;#REF!,D135&amp;"9"))</f>
        <v>ZZZ9</v>
      </c>
      <c r="L135" s="154">
        <f t="shared" si="0"/>
        <v>999</v>
      </c>
      <c r="M135" s="174">
        <f t="shared" si="1"/>
        <v>999</v>
      </c>
      <c r="N135" s="165"/>
      <c r="O135" s="184"/>
      <c r="P135" s="157">
        <f t="shared" si="2"/>
        <v>999</v>
      </c>
      <c r="Q135" s="158"/>
    </row>
    <row r="136" spans="1:17" x14ac:dyDescent="0.25">
      <c r="A136" s="144">
        <v>130</v>
      </c>
      <c r="B136" s="176"/>
      <c r="C136" s="176"/>
      <c r="D136" s="151"/>
      <c r="E136" s="148"/>
      <c r="F136" s="173"/>
      <c r="G136" s="173"/>
      <c r="H136" s="182"/>
      <c r="I136" s="183"/>
      <c r="J136" s="152" t="e">
        <f>IF(AND(Q136="",#REF!&gt;0,#REF!&lt;5),K136,0)</f>
        <v>#REF!</v>
      </c>
      <c r="K136" s="153" t="str">
        <f>IF(D136="","ZZZ9",IF(AND(#REF!&gt;0,#REF!&lt;5),D136&amp;#REF!,D136&amp;"9"))</f>
        <v>ZZZ9</v>
      </c>
      <c r="L136" s="154">
        <f t="shared" si="0"/>
        <v>999</v>
      </c>
      <c r="M136" s="174">
        <f t="shared" si="1"/>
        <v>999</v>
      </c>
      <c r="N136" s="165"/>
      <c r="O136" s="184"/>
      <c r="P136" s="157">
        <f t="shared" si="2"/>
        <v>999</v>
      </c>
      <c r="Q136" s="158"/>
    </row>
    <row r="137" spans="1:17" x14ac:dyDescent="0.25">
      <c r="A137" s="144">
        <v>131</v>
      </c>
      <c r="B137" s="176"/>
      <c r="C137" s="176"/>
      <c r="D137" s="151"/>
      <c r="E137" s="148"/>
      <c r="F137" s="173"/>
      <c r="G137" s="173"/>
      <c r="H137" s="182"/>
      <c r="I137" s="183"/>
      <c r="J137" s="152" t="e">
        <f>IF(AND(Q137="",#REF!&gt;0,#REF!&lt;5),K137,0)</f>
        <v>#REF!</v>
      </c>
      <c r="K137" s="153" t="str">
        <f>IF(D137="","ZZZ9",IF(AND(#REF!&gt;0,#REF!&lt;5),D137&amp;#REF!,D137&amp;"9"))</f>
        <v>ZZZ9</v>
      </c>
      <c r="L137" s="154">
        <f t="shared" si="0"/>
        <v>999</v>
      </c>
      <c r="M137" s="174">
        <f t="shared" si="1"/>
        <v>999</v>
      </c>
      <c r="N137" s="165"/>
      <c r="O137" s="184"/>
      <c r="P137" s="157">
        <f t="shared" si="2"/>
        <v>999</v>
      </c>
      <c r="Q137" s="158"/>
    </row>
    <row r="138" spans="1:17" x14ac:dyDescent="0.25">
      <c r="A138" s="144">
        <v>132</v>
      </c>
      <c r="B138" s="176"/>
      <c r="C138" s="176"/>
      <c r="D138" s="151"/>
      <c r="E138" s="148"/>
      <c r="F138" s="173"/>
      <c r="G138" s="173"/>
      <c r="H138" s="182"/>
      <c r="I138" s="183"/>
      <c r="J138" s="152" t="e">
        <f>IF(AND(Q138="",#REF!&gt;0,#REF!&lt;5),K138,0)</f>
        <v>#REF!</v>
      </c>
      <c r="K138" s="153" t="str">
        <f>IF(D138="","ZZZ9",IF(AND(#REF!&gt;0,#REF!&lt;5),D138&amp;#REF!,D138&amp;"9"))</f>
        <v>ZZZ9</v>
      </c>
      <c r="L138" s="154">
        <f t="shared" si="0"/>
        <v>999</v>
      </c>
      <c r="M138" s="174">
        <f t="shared" si="1"/>
        <v>999</v>
      </c>
      <c r="N138" s="165"/>
      <c r="O138" s="184"/>
      <c r="P138" s="157">
        <f t="shared" si="2"/>
        <v>999</v>
      </c>
      <c r="Q138" s="158"/>
    </row>
    <row r="139" spans="1:17" x14ac:dyDescent="0.25">
      <c r="A139" s="144">
        <v>133</v>
      </c>
      <c r="B139" s="176"/>
      <c r="C139" s="176"/>
      <c r="D139" s="151"/>
      <c r="E139" s="148"/>
      <c r="F139" s="173"/>
      <c r="G139" s="173"/>
      <c r="H139" s="182"/>
      <c r="I139" s="183"/>
      <c r="J139" s="152" t="e">
        <f>IF(AND(Q139="",#REF!&gt;0,#REF!&lt;5),K139,0)</f>
        <v>#REF!</v>
      </c>
      <c r="K139" s="153" t="str">
        <f>IF(D139="","ZZZ9",IF(AND(#REF!&gt;0,#REF!&lt;5),D139&amp;#REF!,D139&amp;"9"))</f>
        <v>ZZZ9</v>
      </c>
      <c r="L139" s="154">
        <f t="shared" si="0"/>
        <v>999</v>
      </c>
      <c r="M139" s="174">
        <f t="shared" si="1"/>
        <v>999</v>
      </c>
      <c r="N139" s="165"/>
      <c r="O139" s="184"/>
      <c r="P139" s="157">
        <f t="shared" si="2"/>
        <v>999</v>
      </c>
      <c r="Q139" s="158"/>
    </row>
    <row r="140" spans="1:17" x14ac:dyDescent="0.25">
      <c r="A140" s="144">
        <v>134</v>
      </c>
      <c r="B140" s="176"/>
      <c r="C140" s="176"/>
      <c r="D140" s="151"/>
      <c r="E140" s="148"/>
      <c r="F140" s="173"/>
      <c r="G140" s="173"/>
      <c r="H140" s="182"/>
      <c r="I140" s="183"/>
      <c r="J140" s="152" t="e">
        <f>IF(AND(Q140="",#REF!&gt;0,#REF!&lt;5),K140,0)</f>
        <v>#REF!</v>
      </c>
      <c r="K140" s="153" t="str">
        <f>IF(D140="","ZZZ9",IF(AND(#REF!&gt;0,#REF!&lt;5),D140&amp;#REF!,D140&amp;"9"))</f>
        <v>ZZZ9</v>
      </c>
      <c r="L140" s="154">
        <f t="shared" si="0"/>
        <v>999</v>
      </c>
      <c r="M140" s="174">
        <f t="shared" si="1"/>
        <v>999</v>
      </c>
      <c r="N140" s="165"/>
      <c r="O140" s="184"/>
      <c r="P140" s="157">
        <f t="shared" si="2"/>
        <v>999</v>
      </c>
      <c r="Q140" s="158"/>
    </row>
    <row r="141" spans="1:17" x14ac:dyDescent="0.25">
      <c r="A141" s="144">
        <v>135</v>
      </c>
      <c r="B141" s="176"/>
      <c r="C141" s="176"/>
      <c r="D141" s="151"/>
      <c r="E141" s="148"/>
      <c r="F141" s="173"/>
      <c r="G141" s="173"/>
      <c r="H141" s="182"/>
      <c r="I141" s="183"/>
      <c r="J141" s="152" t="e">
        <f>IF(AND(Q141="",#REF!&gt;0,#REF!&lt;5),K141,0)</f>
        <v>#REF!</v>
      </c>
      <c r="K141" s="153" t="str">
        <f>IF(D141="","ZZZ9",IF(AND(#REF!&gt;0,#REF!&lt;5),D141&amp;#REF!,D141&amp;"9"))</f>
        <v>ZZZ9</v>
      </c>
      <c r="L141" s="154">
        <f t="shared" si="0"/>
        <v>999</v>
      </c>
      <c r="M141" s="174">
        <f t="shared" si="1"/>
        <v>999</v>
      </c>
      <c r="N141" s="165"/>
      <c r="O141" s="185"/>
      <c r="P141" s="186">
        <f t="shared" si="2"/>
        <v>999</v>
      </c>
      <c r="Q141" s="183"/>
    </row>
    <row r="142" spans="1:17" x14ac:dyDescent="0.25">
      <c r="A142" s="144">
        <v>136</v>
      </c>
      <c r="B142" s="176"/>
      <c r="C142" s="176"/>
      <c r="D142" s="151"/>
      <c r="E142" s="148"/>
      <c r="F142" s="173"/>
      <c r="G142" s="173"/>
      <c r="H142" s="182"/>
      <c r="I142" s="183"/>
      <c r="J142" s="152" t="e">
        <f>IF(AND(Q142="",#REF!&gt;0,#REF!&lt;5),K142,0)</f>
        <v>#REF!</v>
      </c>
      <c r="K142" s="153" t="str">
        <f>IF(D142="","ZZZ9",IF(AND(#REF!&gt;0,#REF!&lt;5),D142&amp;#REF!,D142&amp;"9"))</f>
        <v>ZZZ9</v>
      </c>
      <c r="L142" s="154">
        <f t="shared" si="0"/>
        <v>999</v>
      </c>
      <c r="M142" s="174">
        <f t="shared" si="1"/>
        <v>999</v>
      </c>
      <c r="N142" s="165"/>
      <c r="O142" s="184"/>
      <c r="P142" s="157">
        <f t="shared" si="2"/>
        <v>999</v>
      </c>
      <c r="Q142" s="158"/>
    </row>
    <row r="143" spans="1:17" x14ac:dyDescent="0.25">
      <c r="A143" s="144">
        <v>137</v>
      </c>
      <c r="B143" s="176"/>
      <c r="C143" s="176"/>
      <c r="D143" s="151"/>
      <c r="E143" s="148"/>
      <c r="F143" s="173"/>
      <c r="G143" s="173"/>
      <c r="H143" s="182"/>
      <c r="I143" s="183"/>
      <c r="J143" s="152" t="e">
        <f>IF(AND(Q143="",#REF!&gt;0,#REF!&lt;5),K143,0)</f>
        <v>#REF!</v>
      </c>
      <c r="K143" s="153" t="str">
        <f>IF(D143="","ZZZ9",IF(AND(#REF!&gt;0,#REF!&lt;5),D143&amp;#REF!,D143&amp;"9"))</f>
        <v>ZZZ9</v>
      </c>
      <c r="L143" s="154">
        <f t="shared" si="0"/>
        <v>999</v>
      </c>
      <c r="M143" s="174">
        <f t="shared" si="1"/>
        <v>999</v>
      </c>
      <c r="N143" s="165"/>
      <c r="O143" s="184"/>
      <c r="P143" s="157">
        <f t="shared" si="2"/>
        <v>999</v>
      </c>
      <c r="Q143" s="158"/>
    </row>
    <row r="144" spans="1:17" x14ac:dyDescent="0.25">
      <c r="A144" s="144">
        <v>138</v>
      </c>
      <c r="B144" s="176"/>
      <c r="C144" s="176"/>
      <c r="D144" s="151"/>
      <c r="E144" s="148"/>
      <c r="F144" s="173"/>
      <c r="G144" s="173"/>
      <c r="H144" s="182"/>
      <c r="I144" s="183"/>
      <c r="J144" s="152" t="e">
        <f>IF(AND(Q144="",#REF!&gt;0,#REF!&lt;5),K144,0)</f>
        <v>#REF!</v>
      </c>
      <c r="K144" s="153" t="str">
        <f>IF(D144="","ZZZ9",IF(AND(#REF!&gt;0,#REF!&lt;5),D144&amp;#REF!,D144&amp;"9"))</f>
        <v>ZZZ9</v>
      </c>
      <c r="L144" s="154">
        <f t="shared" si="0"/>
        <v>999</v>
      </c>
      <c r="M144" s="174">
        <f t="shared" si="1"/>
        <v>999</v>
      </c>
      <c r="N144" s="165"/>
      <c r="O144" s="184"/>
      <c r="P144" s="157">
        <f t="shared" si="2"/>
        <v>999</v>
      </c>
      <c r="Q144" s="158"/>
    </row>
    <row r="145" spans="1:17" x14ac:dyDescent="0.25">
      <c r="A145" s="144">
        <v>139</v>
      </c>
      <c r="B145" s="176"/>
      <c r="C145" s="176"/>
      <c r="D145" s="151"/>
      <c r="E145" s="148"/>
      <c r="F145" s="173"/>
      <c r="G145" s="173"/>
      <c r="H145" s="182"/>
      <c r="I145" s="183"/>
      <c r="J145" s="152" t="e">
        <f>IF(AND(Q145="",#REF!&gt;0,#REF!&lt;5),K145,0)</f>
        <v>#REF!</v>
      </c>
      <c r="K145" s="153" t="str">
        <f>IF(D145="","ZZZ9",IF(AND(#REF!&gt;0,#REF!&lt;5),D145&amp;#REF!,D145&amp;"9"))</f>
        <v>ZZZ9</v>
      </c>
      <c r="L145" s="154">
        <f t="shared" si="0"/>
        <v>999</v>
      </c>
      <c r="M145" s="174">
        <f t="shared" si="1"/>
        <v>999</v>
      </c>
      <c r="N145" s="165"/>
      <c r="O145" s="184"/>
      <c r="P145" s="157">
        <f t="shared" si="2"/>
        <v>999</v>
      </c>
      <c r="Q145" s="158"/>
    </row>
    <row r="146" spans="1:17" x14ac:dyDescent="0.25">
      <c r="A146" s="144">
        <v>140</v>
      </c>
      <c r="B146" s="176"/>
      <c r="C146" s="176"/>
      <c r="D146" s="151"/>
      <c r="E146" s="148"/>
      <c r="F146" s="173"/>
      <c r="G146" s="173"/>
      <c r="H146" s="182"/>
      <c r="I146" s="183"/>
      <c r="J146" s="152" t="e">
        <f>IF(AND(Q146="",#REF!&gt;0,#REF!&lt;5),K146,0)</f>
        <v>#REF!</v>
      </c>
      <c r="K146" s="153" t="str">
        <f>IF(D146="","ZZZ9",IF(AND(#REF!&gt;0,#REF!&lt;5),D146&amp;#REF!,D146&amp;"9"))</f>
        <v>ZZZ9</v>
      </c>
      <c r="L146" s="154">
        <f t="shared" si="0"/>
        <v>999</v>
      </c>
      <c r="M146" s="174">
        <f t="shared" si="1"/>
        <v>999</v>
      </c>
      <c r="N146" s="165"/>
      <c r="O146" s="184"/>
      <c r="P146" s="157">
        <f t="shared" si="2"/>
        <v>999</v>
      </c>
      <c r="Q146" s="158"/>
    </row>
    <row r="147" spans="1:17" x14ac:dyDescent="0.25">
      <c r="A147" s="144">
        <v>141</v>
      </c>
      <c r="B147" s="176"/>
      <c r="C147" s="176"/>
      <c r="D147" s="151"/>
      <c r="E147" s="148"/>
      <c r="F147" s="173"/>
      <c r="G147" s="173"/>
      <c r="H147" s="182"/>
      <c r="I147" s="183"/>
      <c r="J147" s="152" t="e">
        <f>IF(AND(Q147="",#REF!&gt;0,#REF!&lt;5),K147,0)</f>
        <v>#REF!</v>
      </c>
      <c r="K147" s="153" t="str">
        <f>IF(D147="","ZZZ9",IF(AND(#REF!&gt;0,#REF!&lt;5),D147&amp;#REF!,D147&amp;"9"))</f>
        <v>ZZZ9</v>
      </c>
      <c r="L147" s="154">
        <f t="shared" si="0"/>
        <v>999</v>
      </c>
      <c r="M147" s="174">
        <f t="shared" si="1"/>
        <v>999</v>
      </c>
      <c r="N147" s="165"/>
      <c r="O147" s="184"/>
      <c r="P147" s="157">
        <f t="shared" si="2"/>
        <v>999</v>
      </c>
      <c r="Q147" s="158"/>
    </row>
    <row r="148" spans="1:17" x14ac:dyDescent="0.25">
      <c r="A148" s="144">
        <v>142</v>
      </c>
      <c r="B148" s="176"/>
      <c r="C148" s="176"/>
      <c r="D148" s="151"/>
      <c r="E148" s="148"/>
      <c r="F148" s="173"/>
      <c r="G148" s="173"/>
      <c r="H148" s="182"/>
      <c r="I148" s="183"/>
      <c r="J148" s="152" t="e">
        <f>IF(AND(Q148="",#REF!&gt;0,#REF!&lt;5),K148,0)</f>
        <v>#REF!</v>
      </c>
      <c r="K148" s="153" t="str">
        <f>IF(D148="","ZZZ9",IF(AND(#REF!&gt;0,#REF!&lt;5),D148&amp;#REF!,D148&amp;"9"))</f>
        <v>ZZZ9</v>
      </c>
      <c r="L148" s="154">
        <f t="shared" si="0"/>
        <v>999</v>
      </c>
      <c r="M148" s="174">
        <f t="shared" si="1"/>
        <v>999</v>
      </c>
      <c r="N148" s="165"/>
      <c r="O148" s="185"/>
      <c r="P148" s="186">
        <f t="shared" si="2"/>
        <v>999</v>
      </c>
      <c r="Q148" s="183"/>
    </row>
    <row r="149" spans="1:17" x14ac:dyDescent="0.25">
      <c r="A149" s="144">
        <v>143</v>
      </c>
      <c r="B149" s="176"/>
      <c r="C149" s="176"/>
      <c r="D149" s="151"/>
      <c r="E149" s="148"/>
      <c r="F149" s="173"/>
      <c r="G149" s="173"/>
      <c r="H149" s="182"/>
      <c r="I149" s="183"/>
      <c r="J149" s="152" t="e">
        <f>IF(AND(Q149="",#REF!&gt;0,#REF!&lt;5),K149,0)</f>
        <v>#REF!</v>
      </c>
      <c r="K149" s="153" t="str">
        <f>IF(D149="","ZZZ9",IF(AND(#REF!&gt;0,#REF!&lt;5),D149&amp;#REF!,D149&amp;"9"))</f>
        <v>ZZZ9</v>
      </c>
      <c r="L149" s="154">
        <f t="shared" si="0"/>
        <v>999</v>
      </c>
      <c r="M149" s="174">
        <f t="shared" si="1"/>
        <v>999</v>
      </c>
      <c r="N149" s="165"/>
      <c r="O149" s="184"/>
      <c r="P149" s="157">
        <f t="shared" si="2"/>
        <v>999</v>
      </c>
      <c r="Q149" s="158"/>
    </row>
    <row r="150" spans="1:17" x14ac:dyDescent="0.25">
      <c r="A150" s="144">
        <v>144</v>
      </c>
      <c r="B150" s="176"/>
      <c r="C150" s="176"/>
      <c r="D150" s="151"/>
      <c r="E150" s="148"/>
      <c r="F150" s="173"/>
      <c r="G150" s="173"/>
      <c r="H150" s="182"/>
      <c r="I150" s="183"/>
      <c r="J150" s="152" t="e">
        <f>IF(AND(Q150="",#REF!&gt;0,#REF!&lt;5),K150,0)</f>
        <v>#REF!</v>
      </c>
      <c r="K150" s="153" t="str">
        <f>IF(D150="","ZZZ9",IF(AND(#REF!&gt;0,#REF!&lt;5),D150&amp;#REF!,D150&amp;"9"))</f>
        <v>ZZZ9</v>
      </c>
      <c r="L150" s="154">
        <f t="shared" si="0"/>
        <v>999</v>
      </c>
      <c r="M150" s="174">
        <f t="shared" si="1"/>
        <v>999</v>
      </c>
      <c r="N150" s="165"/>
      <c r="O150" s="184"/>
      <c r="P150" s="157">
        <f t="shared" si="2"/>
        <v>999</v>
      </c>
      <c r="Q150" s="158"/>
    </row>
    <row r="151" spans="1:17" x14ac:dyDescent="0.25">
      <c r="A151" s="144">
        <v>145</v>
      </c>
      <c r="B151" s="176"/>
      <c r="C151" s="176"/>
      <c r="D151" s="151"/>
      <c r="E151" s="148"/>
      <c r="F151" s="173"/>
      <c r="G151" s="173"/>
      <c r="H151" s="182"/>
      <c r="I151" s="183"/>
      <c r="J151" s="152" t="e">
        <f>IF(AND(Q151="",#REF!&gt;0,#REF!&lt;5),K151,0)</f>
        <v>#REF!</v>
      </c>
      <c r="K151" s="153" t="str">
        <f>IF(D151="","ZZZ9",IF(AND(#REF!&gt;0,#REF!&lt;5),D151&amp;#REF!,D151&amp;"9"))</f>
        <v>ZZZ9</v>
      </c>
      <c r="L151" s="154">
        <f t="shared" si="0"/>
        <v>999</v>
      </c>
      <c r="M151" s="174">
        <f t="shared" si="1"/>
        <v>999</v>
      </c>
      <c r="N151" s="165"/>
      <c r="O151" s="184"/>
      <c r="P151" s="157">
        <f t="shared" si="2"/>
        <v>999</v>
      </c>
      <c r="Q151" s="158"/>
    </row>
    <row r="152" spans="1:17" x14ac:dyDescent="0.25">
      <c r="A152" s="144">
        <v>146</v>
      </c>
      <c r="B152" s="176"/>
      <c r="C152" s="176"/>
      <c r="D152" s="151"/>
      <c r="E152" s="148"/>
      <c r="F152" s="173"/>
      <c r="G152" s="173"/>
      <c r="H152" s="182"/>
      <c r="I152" s="183"/>
      <c r="J152" s="152" t="e">
        <f>IF(AND(Q152="",#REF!&gt;0,#REF!&lt;5),K152,0)</f>
        <v>#REF!</v>
      </c>
      <c r="K152" s="153" t="str">
        <f>IF(D152="","ZZZ9",IF(AND(#REF!&gt;0,#REF!&lt;5),D152&amp;#REF!,D152&amp;"9"))</f>
        <v>ZZZ9</v>
      </c>
      <c r="L152" s="154">
        <f t="shared" si="0"/>
        <v>999</v>
      </c>
      <c r="M152" s="174">
        <f t="shared" si="1"/>
        <v>999</v>
      </c>
      <c r="N152" s="165"/>
      <c r="O152" s="184"/>
      <c r="P152" s="157">
        <f t="shared" si="2"/>
        <v>999</v>
      </c>
      <c r="Q152" s="158"/>
    </row>
    <row r="153" spans="1:17" x14ac:dyDescent="0.25">
      <c r="A153" s="144">
        <v>147</v>
      </c>
      <c r="B153" s="176"/>
      <c r="C153" s="176"/>
      <c r="D153" s="151"/>
      <c r="E153" s="148"/>
      <c r="F153" s="173"/>
      <c r="G153" s="173"/>
      <c r="H153" s="182"/>
      <c r="I153" s="183"/>
      <c r="J153" s="152" t="e">
        <f>IF(AND(Q153="",#REF!&gt;0,#REF!&lt;5),K153,0)</f>
        <v>#REF!</v>
      </c>
      <c r="K153" s="153" t="str">
        <f>IF(D153="","ZZZ9",IF(AND(#REF!&gt;0,#REF!&lt;5),D153&amp;#REF!,D153&amp;"9"))</f>
        <v>ZZZ9</v>
      </c>
      <c r="L153" s="154">
        <f t="shared" si="0"/>
        <v>999</v>
      </c>
      <c r="M153" s="174">
        <f t="shared" si="1"/>
        <v>999</v>
      </c>
      <c r="N153" s="165"/>
      <c r="O153" s="184"/>
      <c r="P153" s="157">
        <f t="shared" si="2"/>
        <v>999</v>
      </c>
      <c r="Q153" s="158"/>
    </row>
    <row r="154" spans="1:17" x14ac:dyDescent="0.25">
      <c r="A154" s="144">
        <v>148</v>
      </c>
      <c r="B154" s="176"/>
      <c r="C154" s="176"/>
      <c r="D154" s="151"/>
      <c r="E154" s="148"/>
      <c r="F154" s="173"/>
      <c r="G154" s="173"/>
      <c r="H154" s="182"/>
      <c r="I154" s="183"/>
      <c r="J154" s="152" t="e">
        <f>IF(AND(Q154="",#REF!&gt;0,#REF!&lt;5),K154,0)</f>
        <v>#REF!</v>
      </c>
      <c r="K154" s="153" t="str">
        <f>IF(D154="","ZZZ9",IF(AND(#REF!&gt;0,#REF!&lt;5),D154&amp;#REF!,D154&amp;"9"))</f>
        <v>ZZZ9</v>
      </c>
      <c r="L154" s="154">
        <f t="shared" si="0"/>
        <v>999</v>
      </c>
      <c r="M154" s="174">
        <f t="shared" si="1"/>
        <v>999</v>
      </c>
      <c r="N154" s="165"/>
      <c r="O154" s="184"/>
      <c r="P154" s="157">
        <f t="shared" si="2"/>
        <v>999</v>
      </c>
      <c r="Q154" s="158"/>
    </row>
    <row r="155" spans="1:17" x14ac:dyDescent="0.25">
      <c r="A155" s="144">
        <v>149</v>
      </c>
      <c r="B155" s="176"/>
      <c r="C155" s="176"/>
      <c r="D155" s="151"/>
      <c r="E155" s="148"/>
      <c r="F155" s="173"/>
      <c r="G155" s="173"/>
      <c r="H155" s="182"/>
      <c r="I155" s="183"/>
      <c r="J155" s="152" t="e">
        <f>IF(AND(Q155="",#REF!&gt;0,#REF!&lt;5),K155,0)</f>
        <v>#REF!</v>
      </c>
      <c r="K155" s="153" t="str">
        <f>IF(D155="","ZZZ9",IF(AND(#REF!&gt;0,#REF!&lt;5),D155&amp;#REF!,D155&amp;"9"))</f>
        <v>ZZZ9</v>
      </c>
      <c r="L155" s="154">
        <f t="shared" si="0"/>
        <v>999</v>
      </c>
      <c r="M155" s="174">
        <f t="shared" si="1"/>
        <v>999</v>
      </c>
      <c r="N155" s="165"/>
      <c r="O155" s="184"/>
      <c r="P155" s="157">
        <f t="shared" si="2"/>
        <v>999</v>
      </c>
      <c r="Q155" s="158"/>
    </row>
    <row r="156" spans="1:17" x14ac:dyDescent="0.25">
      <c r="A156" s="144">
        <v>150</v>
      </c>
      <c r="B156" s="176"/>
      <c r="C156" s="176"/>
      <c r="D156" s="151"/>
      <c r="E156" s="148"/>
      <c r="F156" s="173"/>
      <c r="G156" s="173"/>
      <c r="H156" s="182"/>
      <c r="I156" s="183"/>
      <c r="J156" s="152" t="e">
        <f>IF(AND(Q156="",#REF!&gt;0,#REF!&lt;5),K156,0)</f>
        <v>#REF!</v>
      </c>
      <c r="K156" s="153" t="str">
        <f>IF(D156="","ZZZ9",IF(AND(#REF!&gt;0,#REF!&lt;5),D156&amp;#REF!,D156&amp;"9"))</f>
        <v>ZZZ9</v>
      </c>
      <c r="L156" s="154">
        <f t="shared" si="0"/>
        <v>999</v>
      </c>
      <c r="M156" s="174">
        <f t="shared" si="1"/>
        <v>999</v>
      </c>
      <c r="N156" s="165"/>
      <c r="O156" s="184"/>
      <c r="P156" s="157">
        <f t="shared" si="2"/>
        <v>999</v>
      </c>
      <c r="Q156" s="158"/>
    </row>
  </sheetData>
  <sheetProtection selectLockedCells="1" selectUnlockedCells="1"/>
  <conditionalFormatting sqref="E7:E156">
    <cfRule type="expression" dxfId="149" priority="1" stopIfTrue="1">
      <formula>AND(ROUNDDOWN(($A$4-E7)/365.25,0)&lt;=13,G7&lt;&gt;"OK")</formula>
    </cfRule>
    <cfRule type="expression" dxfId="148" priority="2" stopIfTrue="1">
      <formula>AND(ROUNDDOWN(($A$4-E7)/365.25,0)&lt;=14,G7&lt;&gt;"OK")</formula>
    </cfRule>
    <cfRule type="expression" dxfId="147" priority="3" stopIfTrue="1">
      <formula>AND(ROUNDDOWN(($A$4-E7)/365.25,0)&lt;=17,G7&lt;&gt;"OK")</formula>
    </cfRule>
  </conditionalFormatting>
  <conditionalFormatting sqref="J7:J156">
    <cfRule type="cellIs" dxfId="146" priority="4" stopIfTrue="1" operator="equal">
      <formula>"Z"</formula>
    </cfRule>
  </conditionalFormatting>
  <conditionalFormatting sqref="A38:D156 A7:A37">
    <cfRule type="expression" dxfId="145" priority="5" stopIfTrue="1">
      <formula>$Q7&gt;=1</formula>
    </cfRule>
  </conditionalFormatting>
  <conditionalFormatting sqref="E7:E14">
    <cfRule type="expression" dxfId="144" priority="6" stopIfTrue="1">
      <formula>AND(ROUNDDOWN(($A$4-E7)/365.25,0)&lt;=13,G7&lt;&gt;"OK")</formula>
    </cfRule>
    <cfRule type="expression" dxfId="143" priority="7" stopIfTrue="1">
      <formula>AND(ROUNDDOWN(($A$4-E7)/365.25,0)&lt;=14,G7&lt;&gt;"OK")</formula>
    </cfRule>
    <cfRule type="expression" dxfId="142" priority="8" stopIfTrue="1">
      <formula>AND(ROUNDDOWN(($A$4-E7)/365.25,0)&lt;=17,G7&lt;&gt;"OK")</formula>
    </cfRule>
  </conditionalFormatting>
  <conditionalFormatting sqref="J7:J14">
    <cfRule type="cellIs" dxfId="141" priority="9" stopIfTrue="1" operator="equal">
      <formula>"Z"</formula>
    </cfRule>
  </conditionalFormatting>
  <conditionalFormatting sqref="E7:E14">
    <cfRule type="expression" dxfId="140" priority="10" stopIfTrue="1">
      <formula>AND(ROUNDDOWN(($A$4-E7)/365.25,0)&lt;=13,G7&lt;&gt;"OK")</formula>
    </cfRule>
    <cfRule type="expression" dxfId="139" priority="11" stopIfTrue="1">
      <formula>AND(ROUNDDOWN(($A$4-E7)/365.25,0)&lt;=14,G7&lt;&gt;"OK")</formula>
    </cfRule>
    <cfRule type="expression" dxfId="138" priority="12" stopIfTrue="1">
      <formula>AND(ROUNDDOWN(($A$4-E7)/365.25,0)&lt;=17,G7&lt;&gt;"OK")</formula>
    </cfRule>
  </conditionalFormatting>
  <conditionalFormatting sqref="E7:E27 E29:E37">
    <cfRule type="expression" dxfId="137" priority="13" stopIfTrue="1">
      <formula>AND(ROUNDDOWN(($A$4-E7)/365.25,0)&lt;=13,G7&lt;&gt;"OK")</formula>
    </cfRule>
    <cfRule type="expression" dxfId="136" priority="14" stopIfTrue="1">
      <formula>AND(ROUNDDOWN(($A$4-E7)/365.25,0)&lt;=14,G7&lt;&gt;"OK")</formula>
    </cfRule>
    <cfRule type="expression" dxfId="135" priority="15" stopIfTrue="1">
      <formula>AND(ROUNDDOWN(($A$4-E7)/365.25,0)&lt;=17,G7&lt;&gt;"OK")</formula>
    </cfRule>
  </conditionalFormatting>
  <conditionalFormatting sqref="D10">
    <cfRule type="expression" dxfId="134" priority="16" stopIfTrue="1">
      <formula>$S10&gt;=1</formula>
    </cfRule>
  </conditionalFormatting>
  <conditionalFormatting sqref="C31:D31">
    <cfRule type="expression" dxfId="133" priority="17" stopIfTrue="1">
      <formula>$P31&gt;=1</formula>
    </cfRule>
  </conditionalFormatting>
  <conditionalFormatting sqref="C30:D30">
    <cfRule type="expression" dxfId="132" priority="18" stopIfTrue="1">
      <formula>$P42&gt;=1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54</vt:i4>
      </vt:variant>
    </vt:vector>
  </HeadingPairs>
  <TitlesOfParts>
    <vt:vector size="82" baseType="lpstr">
      <vt:lpstr>Altalanos</vt:lpstr>
      <vt:lpstr>Birók</vt:lpstr>
      <vt:lpstr>Lány 2 kcs. A ELO</vt:lpstr>
      <vt:lpstr>Lány 2 kcs A 1 csop.</vt:lpstr>
      <vt:lpstr>Lány 2 kcs A 2 csop.</vt:lpstr>
      <vt:lpstr>Lány 2 kcs. A 3-4 csop.</vt:lpstr>
      <vt:lpstr>Lány 2 kcs A 5-6 csop.</vt:lpstr>
      <vt:lpstr>Lány 2 kcs A Döntő</vt:lpstr>
      <vt:lpstr>Lány 2 kcs. B ELO</vt:lpstr>
      <vt:lpstr>Lány 2 kcs B 1 csop.</vt:lpstr>
      <vt:lpstr>Lány 2 kcs.B  2 csop.</vt:lpstr>
      <vt:lpstr>Lány 2 kcs B 3-4 csop.</vt:lpstr>
      <vt:lpstr>Lány 2 kcs B 5-6 csop.</vt:lpstr>
      <vt:lpstr>Lány 2 kcs B 7-8 csop.</vt:lpstr>
      <vt:lpstr>Lány 2 kcs B Döntő</vt:lpstr>
      <vt:lpstr>Fiú 2 kcs. A ELO</vt:lpstr>
      <vt:lpstr>Fiú 2 kcs A 1 csop.</vt:lpstr>
      <vt:lpstr>Fiú 2 kcs A 2 csop.</vt:lpstr>
      <vt:lpstr>Fiú 2 kcs A 3-4 csop.</vt:lpstr>
      <vt:lpstr>Fiú 2 kcs A Döntő</vt:lpstr>
      <vt:lpstr>Fiú 2 kcs B ELO</vt:lpstr>
      <vt:lpstr>Fiú 2 kcs.B 1 csop</vt:lpstr>
      <vt:lpstr>Fiú 2 kcs B 2 csop.</vt:lpstr>
      <vt:lpstr>Fiú 2 kcs B 3-4 csop</vt:lpstr>
      <vt:lpstr>Fiú 2 kcs. B 5 csop.</vt:lpstr>
      <vt:lpstr>Fiú 2 kcs. B 6 csop.</vt:lpstr>
      <vt:lpstr>Fiú 2 kcs B 7-8 csop.</vt:lpstr>
      <vt:lpstr>Fiú 2 kcs B Döntő</vt:lpstr>
      <vt:lpstr>Birók!Excel_BuiltIn_Print_Area</vt:lpstr>
      <vt:lpstr>'Fiú 2 kcs A 1 csop.'!Excel_BuiltIn_Print_Area</vt:lpstr>
      <vt:lpstr>'Fiú 2 kcs A 2 csop.'!Excel_BuiltIn_Print_Area</vt:lpstr>
      <vt:lpstr>'Fiú 2 kcs A 3-4 csop.'!Excel_BuiltIn_Print_Area</vt:lpstr>
      <vt:lpstr>'Fiú 2 kcs A Döntő'!Excel_BuiltIn_Print_Area</vt:lpstr>
      <vt:lpstr>'Fiú 2 kcs B Döntő'!Excel_BuiltIn_Print_Area</vt:lpstr>
      <vt:lpstr>'Fiú 2 kcs. A ELO'!Excel_BuiltIn_Print_Area</vt:lpstr>
      <vt:lpstr>'Lány 2 kcs A 1 csop.'!Excel_BuiltIn_Print_Area</vt:lpstr>
      <vt:lpstr>'Lány 2 kcs A 2 csop.'!Excel_BuiltIn_Print_Area</vt:lpstr>
      <vt:lpstr>'Lány 2 kcs A 5-6 csop.'!Excel_BuiltIn_Print_Area</vt:lpstr>
      <vt:lpstr>'Lány 2 kcs A Döntő'!Excel_BuiltIn_Print_Area</vt:lpstr>
      <vt:lpstr>'Lány 2 kcs B 1 csop.'!Excel_BuiltIn_Print_Area</vt:lpstr>
      <vt:lpstr>'Lány 2 kcs B 3-4 csop.'!Excel_BuiltIn_Print_Area</vt:lpstr>
      <vt:lpstr>'Lány 2 kcs B 5-6 csop.'!Excel_BuiltIn_Print_Area</vt:lpstr>
      <vt:lpstr>'Lány 2 kcs B 7-8 csop.'!Excel_BuiltIn_Print_Area</vt:lpstr>
      <vt:lpstr>'Lány 2 kcs B Döntő'!Excel_BuiltIn_Print_Area</vt:lpstr>
      <vt:lpstr>'Lány 2 kcs. A 3-4 csop.'!Excel_BuiltIn_Print_Area</vt:lpstr>
      <vt:lpstr>'Lány 2 kcs. A ELO'!Excel_BuiltIn_Print_Area</vt:lpstr>
      <vt:lpstr>'Lány 2 kcs. B ELO'!Excel_BuiltIn_Print_Area</vt:lpstr>
      <vt:lpstr>'Lány 2 kcs.B  2 csop.'!Excel_BuiltIn_Print_Area</vt:lpstr>
      <vt:lpstr>'Fiú 2 kcs. A ELO'!Excel_BuiltIn_Print_Titles</vt:lpstr>
      <vt:lpstr>'Lány 2 kcs. A ELO'!Excel_BuiltIn_Print_Titles</vt:lpstr>
      <vt:lpstr>'Lány 2 kcs. B ELO'!Excel_BuiltIn_Print_Titles</vt:lpstr>
      <vt:lpstr>'Fiú 2 kcs B ELO'!Nyomtatási_cím</vt:lpstr>
      <vt:lpstr>'Fiú 2 kcs. A ELO'!Nyomtatási_cím</vt:lpstr>
      <vt:lpstr>'Lány 2 kcs. A ELO'!Nyomtatási_cím</vt:lpstr>
      <vt:lpstr>'Lány 2 kcs. B ELO'!Nyomtatási_cím</vt:lpstr>
      <vt:lpstr>Birók!Nyomtatási_terület</vt:lpstr>
      <vt:lpstr>'Fiú 2 kcs A 1 csop.'!Nyomtatási_terület</vt:lpstr>
      <vt:lpstr>'Fiú 2 kcs A 2 csop.'!Nyomtatási_terület</vt:lpstr>
      <vt:lpstr>'Fiú 2 kcs A 3-4 csop.'!Nyomtatási_terület</vt:lpstr>
      <vt:lpstr>'Fiú 2 kcs A Döntő'!Nyomtatási_terület</vt:lpstr>
      <vt:lpstr>'Fiú 2 kcs B 2 csop.'!Nyomtatási_terület</vt:lpstr>
      <vt:lpstr>'Fiú 2 kcs B 3-4 csop'!Nyomtatási_terület</vt:lpstr>
      <vt:lpstr>'Fiú 2 kcs B 7-8 csop.'!Nyomtatási_terület</vt:lpstr>
      <vt:lpstr>'Fiú 2 kcs B Döntő'!Nyomtatási_terület</vt:lpstr>
      <vt:lpstr>'Fiú 2 kcs B ELO'!Nyomtatási_terület</vt:lpstr>
      <vt:lpstr>'Fiú 2 kcs. A ELO'!Nyomtatási_terület</vt:lpstr>
      <vt:lpstr>'Fiú 2 kcs. B 5 csop.'!Nyomtatási_terület</vt:lpstr>
      <vt:lpstr>'Fiú 2 kcs. B 6 csop.'!Nyomtatási_terület</vt:lpstr>
      <vt:lpstr>'Fiú 2 kcs.B 1 csop'!Nyomtatási_terület</vt:lpstr>
      <vt:lpstr>'Lány 2 kcs A 1 csop.'!Nyomtatási_terület</vt:lpstr>
      <vt:lpstr>'Lány 2 kcs A 2 csop.'!Nyomtatási_terület</vt:lpstr>
      <vt:lpstr>'Lány 2 kcs A 5-6 csop.'!Nyomtatási_terület</vt:lpstr>
      <vt:lpstr>'Lány 2 kcs A Döntő'!Nyomtatási_terület</vt:lpstr>
      <vt:lpstr>'Lány 2 kcs B 1 csop.'!Nyomtatási_terület</vt:lpstr>
      <vt:lpstr>'Lány 2 kcs B 3-4 csop.'!Nyomtatási_terület</vt:lpstr>
      <vt:lpstr>'Lány 2 kcs B 5-6 csop.'!Nyomtatási_terület</vt:lpstr>
      <vt:lpstr>'Lány 2 kcs B 7-8 csop.'!Nyomtatási_terület</vt:lpstr>
      <vt:lpstr>'Lány 2 kcs B Döntő'!Nyomtatási_terület</vt:lpstr>
      <vt:lpstr>'Lány 2 kcs. A 3-4 csop.'!Nyomtatási_terület</vt:lpstr>
      <vt:lpstr>'Lány 2 kcs. A ELO'!Nyomtatási_terület</vt:lpstr>
      <vt:lpstr>'Lány 2 kcs. B ELO'!Nyomtatási_terület</vt:lpstr>
      <vt:lpstr>'Lány 2 kcs.B  2 csop.'!Nyomtatási_terület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János Guti</cp:lastModifiedBy>
  <dcterms:created xsi:type="dcterms:W3CDTF">2026-05-21T06:55:54Z</dcterms:created>
  <dcterms:modified xsi:type="dcterms:W3CDTF">2026-05-21T06:55:54Z</dcterms:modified>
</cp:coreProperties>
</file>