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"/>
    </mc:Choice>
  </mc:AlternateContent>
  <xr:revisionPtr revIDLastSave="0" documentId="8_{19EA3E8A-BB1A-45B9-A382-DBF3745A6A1E}" xr6:coauthVersionLast="47" xr6:coauthVersionMax="47" xr10:uidLastSave="{00000000-0000-0000-0000-000000000000}"/>
  <bookViews>
    <workbookView xWindow="-108" yWindow="-108" windowWidth="23256" windowHeight="13176" tabRatio="905" activeTab="2" xr2:uid="{27D5A5B6-4827-4B49-98FC-CF8F4AF58FC7}"/>
  </bookViews>
  <sheets>
    <sheet name="Altalanos" sheetId="1" r:id="rId1"/>
    <sheet name="Birók" sheetId="2" r:id="rId2"/>
    <sheet name="Lány 1  kcs A ELO" sheetId="3" r:id="rId3"/>
    <sheet name="Lány 1 kcs A" sheetId="7" r:id="rId4"/>
    <sheet name="Lány 1 kcs B ELO" sheetId="14" r:id="rId5"/>
    <sheet name="Lány 1 kcs B 1 cs." sheetId="15" r:id="rId6"/>
    <sheet name="Lány 1 kcs. B 2 cs." sheetId="4" r:id="rId7"/>
    <sheet name="Lány 1 kcs 3 csop." sheetId="16" r:id="rId8"/>
    <sheet name="Lány 1 kcs. 4-5 csop." sheetId="18" r:id="rId9"/>
    <sheet name="Lány 1 kcs 6-7. csop" sheetId="19" r:id="rId10"/>
    <sheet name="Lány 1 kcs B Döntő" sheetId="21" r:id="rId11"/>
    <sheet name="Fiú 1 kcs. A ELO" sheetId="25" r:id="rId12"/>
    <sheet name="Fiú 1 kcs A 1 csop." sheetId="27" r:id="rId13"/>
    <sheet name="Fiú 1 kcs A 2-3 csop." sheetId="31" r:id="rId14"/>
    <sheet name="Fiú 1 kcs A Döntő" sheetId="26" r:id="rId15"/>
    <sheet name="Fiú 1 kcs. B ELO" sheetId="36" r:id="rId16"/>
    <sheet name="Fiú 1 kcs B 1 csop." sheetId="37" r:id="rId17"/>
    <sheet name="Fiú 1 kcs B 2-3 csop." sheetId="40" r:id="rId18"/>
    <sheet name="Fiú 1 kcs. 4-5 csop." sheetId="41" r:id="rId19"/>
    <sheet name="Fiú 1 kcs B 6-7 csop." sheetId="42" r:id="rId20"/>
    <sheet name="Fiú 1 kcs B Döntő" sheetId="43" r:id="rId21"/>
  </sheets>
  <definedNames>
    <definedName name="_Order1">255</definedName>
    <definedName name="Excel_BuiltIn_Print_Area" localSheetId="1">Birók!$A$1:$N$29</definedName>
    <definedName name="Excel_BuiltIn_Print_Area" localSheetId="12">'Fiú 1 kcs A 1 csop.'!$A$1:$M$41</definedName>
    <definedName name="Excel_BuiltIn_Print_Area" localSheetId="13">'Fiú 1 kcs A 2-3 csop.'!$A$1:$M$52</definedName>
    <definedName name="Excel_BuiltIn_Print_Area" localSheetId="14">'Fiú 1 kcs A Döntő'!$A$1:$M$41</definedName>
    <definedName name="Excel_BuiltIn_Print_Area" localSheetId="16">'Fiú 1 kcs B 1 csop.'!$A$1:$M$41</definedName>
    <definedName name="Excel_BuiltIn_Print_Area" localSheetId="17">'Fiú 1 kcs B 2-3 csop.'!$A$1:$M$47</definedName>
    <definedName name="Excel_BuiltIn_Print_Area" localSheetId="19">'Fiú 1 kcs B 6-7 csop.'!$A$1:$M$52</definedName>
    <definedName name="Excel_BuiltIn_Print_Area" localSheetId="20">'Fiú 1 kcs B Döntő'!$A$1:$R$62</definedName>
    <definedName name="Excel_BuiltIn_Print_Area" localSheetId="18">'Fiú 1 kcs. 4-5 csop.'!$A$1:$M$49</definedName>
    <definedName name="Excel_BuiltIn_Print_Area" localSheetId="11">'Fiú 1 kcs. A ELO'!$A$1:$Q$134</definedName>
    <definedName name="Excel_BuiltIn_Print_Area" localSheetId="15">'Fiú 1 kcs. B ELO'!$A$1:$Q$134</definedName>
    <definedName name="Excel_BuiltIn_Print_Area" localSheetId="2">'Lány 1  kcs A ELO'!$A$1:$Q$134</definedName>
    <definedName name="Excel_BuiltIn_Print_Area" localSheetId="7">'Lány 1 kcs 3 csop.'!$A$1:$M$41</definedName>
    <definedName name="Excel_BuiltIn_Print_Area" localSheetId="9">'Lány 1 kcs 6-7. csop'!$A$1:$M$49</definedName>
    <definedName name="Excel_BuiltIn_Print_Area" localSheetId="3">'Lány 1 kcs A'!$A$1:$M$47</definedName>
    <definedName name="Excel_BuiltIn_Print_Area" localSheetId="5">'Lány 1 kcs B 1 cs.'!$A$1:$M$41</definedName>
    <definedName name="Excel_BuiltIn_Print_Area" localSheetId="10">'Lány 1 kcs B Döntő'!$A$1:$R$62</definedName>
    <definedName name="Excel_BuiltIn_Print_Area" localSheetId="4">'Lány 1 kcs B ELO'!$A$1:$Q$134</definedName>
    <definedName name="Excel_BuiltIn_Print_Area" localSheetId="8">'Lány 1 kcs. 4-5 csop.'!$A$1:$M$47</definedName>
    <definedName name="Excel_BuiltIn_Print_Area" localSheetId="6">'Lány 1 kcs. B 2 cs.'!$A$1:$M$41</definedName>
    <definedName name="Excel_BuiltIn_Print_Titles" localSheetId="11">'Fiú 1 kcs. A ELO'!$1:$6</definedName>
    <definedName name="Excel_BuiltIn_Print_Titles" localSheetId="15">'Fiú 1 kcs. B ELO'!$1:$6</definedName>
    <definedName name="Excel_BuiltIn_Print_Titles" localSheetId="2">'Lány 1  kcs A ELO'!$1:$6</definedName>
    <definedName name="Excel_BuiltIn_Print_Titles" localSheetId="4">'Lány 1 kcs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11">'Fiú 1 kcs. A ELO'!$1:$6</definedName>
    <definedName name="_xlnm.Print_Titles" localSheetId="15">'Fiú 1 kcs. B ELO'!$1:$6</definedName>
    <definedName name="_xlnm.Print_Titles" localSheetId="2">'Lány 1  kcs A ELO'!$1:$6</definedName>
    <definedName name="_xlnm.Print_Titles" localSheetId="4">'Lány 1 kcs B ELO'!$1:$6</definedName>
    <definedName name="_xlnm.Print_Area" localSheetId="1">Birók!$A$1:$N$29</definedName>
    <definedName name="_xlnm.Print_Area" localSheetId="12">'Fiú 1 kcs A 1 csop.'!$A$1:$M$41</definedName>
    <definedName name="_xlnm.Print_Area" localSheetId="13">'Fiú 1 kcs A 2-3 csop.'!$A$1:$M$52</definedName>
    <definedName name="_xlnm.Print_Area" localSheetId="14">'Fiú 1 kcs A Döntő'!$A$1:$M$41</definedName>
    <definedName name="_xlnm.Print_Area" localSheetId="16">'Fiú 1 kcs B 1 csop.'!$A$1:$M$41</definedName>
    <definedName name="_xlnm.Print_Area" localSheetId="17">'Fiú 1 kcs B 2-3 csop.'!$A$1:$M$47</definedName>
    <definedName name="_xlnm.Print_Area" localSheetId="19">'Fiú 1 kcs B 6-7 csop.'!$A$1:$M$52</definedName>
    <definedName name="_xlnm.Print_Area" localSheetId="20">'Fiú 1 kcs B Döntő'!$A$1:$R$62</definedName>
    <definedName name="_xlnm.Print_Area" localSheetId="18">'Fiú 1 kcs. 4-5 csop.'!$A$1:$M$49</definedName>
    <definedName name="_xlnm.Print_Area" localSheetId="11">'Fiú 1 kcs. A ELO'!$A$1:$Q$134</definedName>
    <definedName name="_xlnm.Print_Area" localSheetId="15">'Fiú 1 kcs. B ELO'!$A$1:$Q$134</definedName>
    <definedName name="_xlnm.Print_Area" localSheetId="2">'Lány 1  kcs A ELO'!$A$1:$Q$134</definedName>
    <definedName name="_xlnm.Print_Area" localSheetId="7">'Lány 1 kcs 3 csop.'!$A$1:$M$41</definedName>
    <definedName name="_xlnm.Print_Area" localSheetId="9">'Lány 1 kcs 6-7. csop'!$A$1:$M$49</definedName>
    <definedName name="_xlnm.Print_Area" localSheetId="3">'Lány 1 kcs A'!$A$1:$M$47</definedName>
    <definedName name="_xlnm.Print_Area" localSheetId="5">'Lány 1 kcs B 1 cs.'!$A$1:$M$41</definedName>
    <definedName name="_xlnm.Print_Area" localSheetId="10">'Lány 1 kcs B Döntő'!$A$1:$R$62</definedName>
    <definedName name="_xlnm.Print_Area" localSheetId="4">'Lány 1 kcs B ELO'!$A$1:$Q$134</definedName>
    <definedName name="_xlnm.Print_Area" localSheetId="8">'Lány 1 kcs. 4-5 csop.'!$A$1:$M$47</definedName>
    <definedName name="_xlnm.Print_Area" localSheetId="6">'Lány 1 kcs. B 2 cs.'!$A$1:$M$41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D1" i="4"/>
  <c r="AJ1" i="4"/>
  <c r="E2" i="4"/>
  <c r="Y3" i="4"/>
  <c r="A4" i="4"/>
  <c r="E4" i="4"/>
  <c r="L4" i="4"/>
  <c r="Y5" i="4"/>
  <c r="AF1" i="4" s="1"/>
  <c r="AE1" i="4"/>
  <c r="C7" i="4"/>
  <c r="D7" i="4"/>
  <c r="B19" i="4"/>
  <c r="L7" i="4"/>
  <c r="C9" i="4"/>
  <c r="D9" i="4"/>
  <c r="F18" i="4"/>
  <c r="L9" i="4"/>
  <c r="C11" i="4"/>
  <c r="D11" i="4"/>
  <c r="B21" i="4"/>
  <c r="L11" i="4"/>
  <c r="D18" i="4"/>
  <c r="B20" i="4"/>
  <c r="K41" i="4"/>
  <c r="A1" i="15"/>
  <c r="AD1" i="15"/>
  <c r="AH1" i="15"/>
  <c r="E2" i="15"/>
  <c r="Y3" i="15"/>
  <c r="A4" i="15"/>
  <c r="E4" i="15"/>
  <c r="L4" i="15"/>
  <c r="Y5" i="15"/>
  <c r="AB1" i="15" s="1"/>
  <c r="AC1" i="15"/>
  <c r="C7" i="15"/>
  <c r="D7" i="15"/>
  <c r="E7" i="15"/>
  <c r="B19" i="15"/>
  <c r="G7" i="15"/>
  <c r="I7" i="15"/>
  <c r="L7" i="15"/>
  <c r="C9" i="15"/>
  <c r="D9" i="15"/>
  <c r="L9" i="15"/>
  <c r="C11" i="15"/>
  <c r="D11" i="15"/>
  <c r="B21" i="15"/>
  <c r="L11" i="15"/>
  <c r="H18" i="15"/>
  <c r="K41" i="15"/>
  <c r="A1" i="26"/>
  <c r="AG1" i="26"/>
  <c r="AJ1" i="26"/>
  <c r="E2" i="26"/>
  <c r="Y3" i="26"/>
  <c r="A4" i="26"/>
  <c r="E4" i="26"/>
  <c r="L4" i="26"/>
  <c r="K41" i="26" s="1"/>
  <c r="Y5" i="26"/>
  <c r="C7" i="26"/>
  <c r="D7" i="26"/>
  <c r="E7" i="26"/>
  <c r="B19" i="26" s="1"/>
  <c r="G7" i="26"/>
  <c r="I7" i="26"/>
  <c r="L7" i="26"/>
  <c r="C9" i="26"/>
  <c r="D9" i="26"/>
  <c r="E9" i="26"/>
  <c r="F18" i="26"/>
  <c r="G9" i="26"/>
  <c r="I9" i="26"/>
  <c r="L9" i="26"/>
  <c r="C11" i="26"/>
  <c r="D11" i="26"/>
  <c r="E11" i="26"/>
  <c r="G11" i="26"/>
  <c r="I11" i="26"/>
  <c r="L11" i="26"/>
  <c r="D18" i="26"/>
  <c r="B20" i="26"/>
  <c r="A1" i="37"/>
  <c r="AB1" i="37"/>
  <c r="AD1" i="37"/>
  <c r="AH1" i="37"/>
  <c r="AJ1" i="37"/>
  <c r="E2" i="37"/>
  <c r="Y3" i="37"/>
  <c r="A4" i="37"/>
  <c r="E4" i="37"/>
  <c r="L4" i="37"/>
  <c r="K41" i="37" s="1"/>
  <c r="Y5" i="37"/>
  <c r="AF1" i="37" s="1"/>
  <c r="AC1" i="37"/>
  <c r="C7" i="37"/>
  <c r="D7" i="37"/>
  <c r="E7" i="37"/>
  <c r="B19" i="37"/>
  <c r="G7" i="37"/>
  <c r="I7" i="37"/>
  <c r="L7" i="37"/>
  <c r="C9" i="37"/>
  <c r="D9" i="37"/>
  <c r="F18" i="37"/>
  <c r="L9" i="37"/>
  <c r="C11" i="37"/>
  <c r="D11" i="37"/>
  <c r="E11" i="37"/>
  <c r="B21" i="37" s="1"/>
  <c r="G11" i="37"/>
  <c r="I11" i="37"/>
  <c r="L11" i="37"/>
  <c r="D18" i="37"/>
  <c r="B20" i="37"/>
  <c r="A1" i="16"/>
  <c r="AB1" i="16"/>
  <c r="AD1" i="16"/>
  <c r="AG1" i="16"/>
  <c r="AJ1" i="16"/>
  <c r="E2" i="16"/>
  <c r="Y3" i="16"/>
  <c r="A4" i="16"/>
  <c r="E4" i="16"/>
  <c r="M4" i="16"/>
  <c r="K41" i="16" s="1"/>
  <c r="Y5" i="16"/>
  <c r="AC1" i="16" s="1"/>
  <c r="AE1" i="16"/>
  <c r="C7" i="16"/>
  <c r="D7" i="16"/>
  <c r="E7" i="16"/>
  <c r="B19" i="16" s="1"/>
  <c r="G7" i="16"/>
  <c r="L7" i="16"/>
  <c r="C9" i="16"/>
  <c r="D9" i="16"/>
  <c r="L9" i="16"/>
  <c r="C11" i="16"/>
  <c r="D11" i="16"/>
  <c r="E11" i="16"/>
  <c r="H18" i="16"/>
  <c r="G11" i="16"/>
  <c r="L11" i="16"/>
  <c r="C13" i="16"/>
  <c r="D13" i="16"/>
  <c r="E13" i="16"/>
  <c r="G13" i="16"/>
  <c r="L13" i="16"/>
  <c r="D18" i="16"/>
  <c r="A1" i="27"/>
  <c r="AF1" i="27"/>
  <c r="E2" i="27"/>
  <c r="Y3" i="27"/>
  <c r="A4" i="27"/>
  <c r="E4" i="27"/>
  <c r="M4" i="27"/>
  <c r="Y5" i="27"/>
  <c r="C7" i="27"/>
  <c r="D7" i="27"/>
  <c r="E7" i="27"/>
  <c r="G7" i="27"/>
  <c r="L7" i="27"/>
  <c r="C9" i="27"/>
  <c r="D9" i="27"/>
  <c r="E9" i="27"/>
  <c r="G9" i="27"/>
  <c r="L9" i="27"/>
  <c r="C11" i="27"/>
  <c r="D11" i="27"/>
  <c r="E11" i="27"/>
  <c r="G11" i="27"/>
  <c r="L11" i="27"/>
  <c r="C13" i="27"/>
  <c r="D13" i="27"/>
  <c r="E13" i="27"/>
  <c r="J18" i="27" s="1"/>
  <c r="G13" i="27"/>
  <c r="L13" i="27"/>
  <c r="H18" i="27"/>
  <c r="B21" i="27"/>
  <c r="K41" i="27"/>
  <c r="A1" i="7"/>
  <c r="AB1" i="7"/>
  <c r="AD1" i="7"/>
  <c r="AH1" i="7"/>
  <c r="AJ1" i="7"/>
  <c r="E2" i="7"/>
  <c r="Y3" i="7"/>
  <c r="A4" i="7"/>
  <c r="E4" i="7"/>
  <c r="L4" i="7"/>
  <c r="K47" i="7" s="1"/>
  <c r="Y5" i="7"/>
  <c r="AF1" i="7" s="1"/>
  <c r="AC1" i="7"/>
  <c r="C7" i="7"/>
  <c r="D7" i="7"/>
  <c r="E7" i="7"/>
  <c r="B23" i="7"/>
  <c r="G7" i="7"/>
  <c r="I7" i="7"/>
  <c r="L7" i="7"/>
  <c r="C9" i="7"/>
  <c r="D9" i="7"/>
  <c r="E9" i="7"/>
  <c r="F22" i="7" s="1"/>
  <c r="G9" i="7"/>
  <c r="I9" i="7"/>
  <c r="L9" i="7"/>
  <c r="C11" i="7"/>
  <c r="D11" i="7"/>
  <c r="E11" i="7"/>
  <c r="B25" i="7"/>
  <c r="G11" i="7"/>
  <c r="I11" i="7"/>
  <c r="L11" i="7"/>
  <c r="C13" i="7"/>
  <c r="D13" i="7"/>
  <c r="E13" i="7"/>
  <c r="B28" i="7" s="1"/>
  <c r="G13" i="7"/>
  <c r="I13" i="7"/>
  <c r="L13" i="7"/>
  <c r="C15" i="7"/>
  <c r="D15" i="7"/>
  <c r="E15" i="7"/>
  <c r="F27" i="7"/>
  <c r="G15" i="7"/>
  <c r="I15" i="7"/>
  <c r="L15" i="7"/>
  <c r="C17" i="7"/>
  <c r="D17" i="7"/>
  <c r="E17" i="7"/>
  <c r="B30" i="7" s="1"/>
  <c r="G17" i="7"/>
  <c r="I17" i="7"/>
  <c r="L17" i="7"/>
  <c r="C32" i="7"/>
  <c r="F32" i="7"/>
  <c r="C34" i="7"/>
  <c r="F34" i="7"/>
  <c r="C36" i="7"/>
  <c r="F36" i="7"/>
  <c r="R47" i="7"/>
  <c r="A1" i="18"/>
  <c r="AE1" i="18"/>
  <c r="E2" i="18"/>
  <c r="Y3" i="18"/>
  <c r="A4" i="18"/>
  <c r="E4" i="18"/>
  <c r="L4" i="18"/>
  <c r="K47" i="18" s="1"/>
  <c r="Y5" i="18"/>
  <c r="AI1" i="18" s="1"/>
  <c r="C7" i="18"/>
  <c r="D7" i="18"/>
  <c r="E7" i="18"/>
  <c r="D22" i="18" s="1"/>
  <c r="G7" i="18"/>
  <c r="I7" i="18"/>
  <c r="L7" i="18"/>
  <c r="C9" i="18"/>
  <c r="D9" i="18"/>
  <c r="E9" i="18"/>
  <c r="F22" i="18"/>
  <c r="G9" i="18"/>
  <c r="I9" i="18"/>
  <c r="L9" i="18"/>
  <c r="C11" i="18"/>
  <c r="D11" i="18"/>
  <c r="E11" i="18"/>
  <c r="H22" i="18" s="1"/>
  <c r="G11" i="18"/>
  <c r="I11" i="18"/>
  <c r="L11" i="18"/>
  <c r="C13" i="18"/>
  <c r="D13" i="18"/>
  <c r="E13" i="18"/>
  <c r="D27" i="18"/>
  <c r="G13" i="18"/>
  <c r="I13" i="18"/>
  <c r="L13" i="18"/>
  <c r="C15" i="18"/>
  <c r="D15" i="18"/>
  <c r="E15" i="18"/>
  <c r="G15" i="18"/>
  <c r="I15" i="18"/>
  <c r="L15" i="18"/>
  <c r="C17" i="18"/>
  <c r="D17" i="18"/>
  <c r="L17" i="18"/>
  <c r="B25" i="18"/>
  <c r="H27" i="18"/>
  <c r="B28" i="18"/>
  <c r="B30" i="18"/>
  <c r="C32" i="18"/>
  <c r="F32" i="18"/>
  <c r="C34" i="18"/>
  <c r="F34" i="18"/>
  <c r="C36" i="18"/>
  <c r="F36" i="18"/>
  <c r="R47" i="18"/>
  <c r="E40" i="18" s="1"/>
  <c r="A1" i="40"/>
  <c r="E2" i="40"/>
  <c r="Y3" i="40"/>
  <c r="A4" i="40"/>
  <c r="E4" i="40"/>
  <c r="L4" i="40"/>
  <c r="Y5" i="40"/>
  <c r="AB1" i="40" s="1"/>
  <c r="C7" i="40"/>
  <c r="D7" i="40"/>
  <c r="E7" i="40"/>
  <c r="G7" i="40"/>
  <c r="I7" i="40"/>
  <c r="L7" i="40"/>
  <c r="C9" i="40"/>
  <c r="D9" i="40"/>
  <c r="L9" i="40"/>
  <c r="C11" i="40"/>
  <c r="D11" i="40"/>
  <c r="E11" i="40"/>
  <c r="G11" i="40"/>
  <c r="I11" i="40"/>
  <c r="L11" i="40"/>
  <c r="C13" i="40"/>
  <c r="D13" i="40"/>
  <c r="E13" i="40"/>
  <c r="B28" i="40"/>
  <c r="G13" i="40"/>
  <c r="I13" i="40"/>
  <c r="L13" i="40"/>
  <c r="C15" i="40"/>
  <c r="D15" i="40"/>
  <c r="E15" i="40"/>
  <c r="F27" i="40" s="1"/>
  <c r="G15" i="40"/>
  <c r="I15" i="40"/>
  <c r="L15" i="40"/>
  <c r="C17" i="40"/>
  <c r="D17" i="40"/>
  <c r="L17" i="40"/>
  <c r="F22" i="40"/>
  <c r="B24" i="40"/>
  <c r="D27" i="40"/>
  <c r="H27" i="40"/>
  <c r="B29" i="40"/>
  <c r="B30" i="40"/>
  <c r="C32" i="40"/>
  <c r="F32" i="40"/>
  <c r="C34" i="40"/>
  <c r="F34" i="40"/>
  <c r="C36" i="40"/>
  <c r="F36" i="40"/>
  <c r="E40" i="40"/>
  <c r="K47" i="40"/>
  <c r="R47" i="40"/>
  <c r="E41" i="40" s="1"/>
  <c r="A1" i="19"/>
  <c r="AC1" i="19"/>
  <c r="AH1" i="19"/>
  <c r="AK1" i="19"/>
  <c r="E2" i="19"/>
  <c r="Y3" i="19"/>
  <c r="A4" i="19"/>
  <c r="E4" i="19"/>
  <c r="L4" i="19"/>
  <c r="Y5" i="19"/>
  <c r="C7" i="19"/>
  <c r="D7" i="19"/>
  <c r="E7" i="19"/>
  <c r="B23" i="19" s="1"/>
  <c r="G7" i="19"/>
  <c r="I7" i="19"/>
  <c r="L7" i="19"/>
  <c r="C9" i="19"/>
  <c r="D9" i="19"/>
  <c r="E9" i="19"/>
  <c r="F22" i="19" s="1"/>
  <c r="G9" i="19"/>
  <c r="I9" i="19"/>
  <c r="L9" i="19"/>
  <c r="C11" i="19"/>
  <c r="D11" i="19"/>
  <c r="B25" i="19"/>
  <c r="L11" i="19"/>
  <c r="C13" i="19"/>
  <c r="D13" i="19"/>
  <c r="E13" i="19"/>
  <c r="G13" i="19"/>
  <c r="I13" i="19"/>
  <c r="L13" i="19"/>
  <c r="C15" i="19"/>
  <c r="D15" i="19"/>
  <c r="E15" i="19"/>
  <c r="F27" i="19"/>
  <c r="G15" i="19"/>
  <c r="I15" i="19"/>
  <c r="L15" i="19"/>
  <c r="C17" i="19"/>
  <c r="D17" i="19"/>
  <c r="E17" i="19"/>
  <c r="H27" i="19" s="1"/>
  <c r="G17" i="19"/>
  <c r="I17" i="19"/>
  <c r="L17" i="19"/>
  <c r="C19" i="19"/>
  <c r="D19" i="19"/>
  <c r="E19" i="19"/>
  <c r="J27" i="19"/>
  <c r="G19" i="19"/>
  <c r="I19" i="19"/>
  <c r="L19" i="19"/>
  <c r="D22" i="19"/>
  <c r="H22" i="19"/>
  <c r="D27" i="19"/>
  <c r="B28" i="19"/>
  <c r="B29" i="19"/>
  <c r="C34" i="19"/>
  <c r="F34" i="19"/>
  <c r="C36" i="19"/>
  <c r="F36" i="19"/>
  <c r="C38" i="19"/>
  <c r="F38" i="19"/>
  <c r="R44" i="19"/>
  <c r="E43" i="19" s="1"/>
  <c r="K49" i="19"/>
  <c r="A1" i="41"/>
  <c r="AH1" i="41"/>
  <c r="E2" i="41"/>
  <c r="Y3" i="41"/>
  <c r="A4" i="41"/>
  <c r="E4" i="41"/>
  <c r="L4" i="41"/>
  <c r="K49" i="41"/>
  <c r="Y5" i="41"/>
  <c r="AD1" i="41" s="1"/>
  <c r="AC1" i="41"/>
  <c r="C7" i="41"/>
  <c r="D7" i="41"/>
  <c r="E7" i="41"/>
  <c r="B23" i="41"/>
  <c r="G7" i="41"/>
  <c r="I7" i="41"/>
  <c r="L7" i="41"/>
  <c r="C9" i="41"/>
  <c r="D9" i="41"/>
  <c r="L9" i="41"/>
  <c r="C11" i="41"/>
  <c r="D11" i="41"/>
  <c r="E11" i="41"/>
  <c r="B25" i="41"/>
  <c r="G11" i="41"/>
  <c r="I11" i="41"/>
  <c r="L11" i="41"/>
  <c r="C13" i="41"/>
  <c r="D13" i="41"/>
  <c r="L13" i="41"/>
  <c r="C15" i="41"/>
  <c r="D15" i="41"/>
  <c r="E15" i="41"/>
  <c r="F27" i="41"/>
  <c r="G15" i="41"/>
  <c r="I15" i="41"/>
  <c r="L15" i="41"/>
  <c r="C17" i="41"/>
  <c r="D17" i="41"/>
  <c r="E17" i="41"/>
  <c r="G17" i="41"/>
  <c r="I17" i="41"/>
  <c r="L17" i="41"/>
  <c r="C19" i="41"/>
  <c r="D19" i="41"/>
  <c r="E19" i="41"/>
  <c r="J27" i="41"/>
  <c r="G19" i="41"/>
  <c r="I19" i="41"/>
  <c r="L19" i="41"/>
  <c r="D22" i="41"/>
  <c r="F22" i="41"/>
  <c r="B24" i="41"/>
  <c r="D27" i="41"/>
  <c r="B28" i="41"/>
  <c r="C34" i="41"/>
  <c r="F34" i="41"/>
  <c r="C36" i="41"/>
  <c r="F36" i="41"/>
  <c r="C38" i="41"/>
  <c r="F38" i="41"/>
  <c r="E42" i="41"/>
  <c r="R44" i="41"/>
  <c r="E43" i="41" s="1"/>
  <c r="A1" i="31"/>
  <c r="E2" i="31"/>
  <c r="Y3" i="31"/>
  <c r="A4" i="31"/>
  <c r="E4" i="31"/>
  <c r="L4" i="31"/>
  <c r="Y5" i="31"/>
  <c r="C7" i="31"/>
  <c r="D7" i="31"/>
  <c r="E7" i="31"/>
  <c r="D24" i="31" s="1"/>
  <c r="G7" i="31"/>
  <c r="I7" i="31"/>
  <c r="L7" i="31"/>
  <c r="C9" i="31"/>
  <c r="D9" i="31"/>
  <c r="E9" i="31"/>
  <c r="F24" i="31"/>
  <c r="G9" i="31"/>
  <c r="I9" i="31"/>
  <c r="L9" i="31"/>
  <c r="C11" i="31"/>
  <c r="D11" i="31"/>
  <c r="E11" i="31"/>
  <c r="B27" i="31" s="1"/>
  <c r="G11" i="31"/>
  <c r="I11" i="31"/>
  <c r="L11" i="31"/>
  <c r="C13" i="31"/>
  <c r="D13" i="31"/>
  <c r="E13" i="31"/>
  <c r="B28" i="31" s="1"/>
  <c r="G13" i="31"/>
  <c r="I13" i="31"/>
  <c r="L13" i="31"/>
  <c r="C15" i="31"/>
  <c r="D15" i="31"/>
  <c r="E15" i="31"/>
  <c r="D30" i="31"/>
  <c r="G15" i="31"/>
  <c r="I15" i="31"/>
  <c r="L15" i="31"/>
  <c r="C17" i="31"/>
  <c r="D17" i="31"/>
  <c r="E17" i="31"/>
  <c r="F30" i="31" s="1"/>
  <c r="G17" i="31"/>
  <c r="I17" i="31"/>
  <c r="L17" i="31"/>
  <c r="C19" i="31"/>
  <c r="D19" i="31"/>
  <c r="E19" i="31"/>
  <c r="B33" i="31"/>
  <c r="G19" i="31"/>
  <c r="I19" i="31"/>
  <c r="L19" i="31"/>
  <c r="C21" i="31"/>
  <c r="D21" i="31"/>
  <c r="E21" i="31"/>
  <c r="J30" i="31" s="1"/>
  <c r="G21" i="31"/>
  <c r="I21" i="31"/>
  <c r="L21" i="31"/>
  <c r="H24" i="31"/>
  <c r="H30" i="31"/>
  <c r="C37" i="31"/>
  <c r="F37" i="31"/>
  <c r="C39" i="31"/>
  <c r="F39" i="31"/>
  <c r="C41" i="31"/>
  <c r="F41" i="31"/>
  <c r="C43" i="31"/>
  <c r="F43" i="31"/>
  <c r="R47" i="31"/>
  <c r="E47" i="31"/>
  <c r="K53" i="31"/>
  <c r="A1" i="42"/>
  <c r="AD1" i="42"/>
  <c r="AH1" i="42"/>
  <c r="E2" i="42"/>
  <c r="Y3" i="42"/>
  <c r="A4" i="42"/>
  <c r="E4" i="42"/>
  <c r="L4" i="42"/>
  <c r="K53" i="42" s="1"/>
  <c r="Y5" i="42"/>
  <c r="C7" i="42"/>
  <c r="D7" i="42"/>
  <c r="E7" i="42"/>
  <c r="D24" i="42" s="1"/>
  <c r="G7" i="42"/>
  <c r="I7" i="42"/>
  <c r="L7" i="42"/>
  <c r="C9" i="42"/>
  <c r="D9" i="42"/>
  <c r="E9" i="42"/>
  <c r="F24" i="42"/>
  <c r="G9" i="42"/>
  <c r="I9" i="42"/>
  <c r="L9" i="42"/>
  <c r="C11" i="42"/>
  <c r="D11" i="42"/>
  <c r="L11" i="42"/>
  <c r="C13" i="42"/>
  <c r="D13" i="42"/>
  <c r="E13" i="42"/>
  <c r="B28" i="42"/>
  <c r="G13" i="42"/>
  <c r="I13" i="42"/>
  <c r="L13" i="42"/>
  <c r="C15" i="42"/>
  <c r="D15" i="42"/>
  <c r="E15" i="42"/>
  <c r="D30" i="42" s="1"/>
  <c r="G15" i="42"/>
  <c r="I15" i="42"/>
  <c r="L15" i="42"/>
  <c r="C17" i="42"/>
  <c r="D17" i="42"/>
  <c r="E17" i="42"/>
  <c r="F30" i="42"/>
  <c r="G17" i="42"/>
  <c r="I17" i="42"/>
  <c r="L17" i="42"/>
  <c r="C19" i="42"/>
  <c r="D19" i="42"/>
  <c r="L19" i="42"/>
  <c r="C21" i="42"/>
  <c r="D21" i="42"/>
  <c r="E21" i="42"/>
  <c r="B34" i="42"/>
  <c r="G21" i="42"/>
  <c r="I21" i="42"/>
  <c r="L21" i="42"/>
  <c r="H24" i="42"/>
  <c r="B26" i="42"/>
  <c r="B27" i="42"/>
  <c r="H30" i="42"/>
  <c r="J30" i="42"/>
  <c r="B32" i="42"/>
  <c r="B33" i="42"/>
  <c r="C37" i="42"/>
  <c r="F37" i="42"/>
  <c r="C39" i="42"/>
  <c r="F39" i="42"/>
  <c r="C41" i="42"/>
  <c r="F41" i="42"/>
  <c r="C43" i="42"/>
  <c r="F43" i="42"/>
  <c r="R47" i="42"/>
  <c r="A1" i="21"/>
  <c r="E2" i="21"/>
  <c r="Y3" i="21"/>
  <c r="A4" i="21"/>
  <c r="G4" i="21"/>
  <c r="R4" i="21"/>
  <c r="O62" i="21" s="1"/>
  <c r="Y5" i="21"/>
  <c r="B7" i="21"/>
  <c r="C7" i="21"/>
  <c r="D7" i="21"/>
  <c r="F7" i="21"/>
  <c r="G7" i="21"/>
  <c r="I7" i="21"/>
  <c r="U7" i="21"/>
  <c r="K8" i="21"/>
  <c r="B9" i="21"/>
  <c r="C9" i="21"/>
  <c r="D9" i="21"/>
  <c r="F9" i="21"/>
  <c r="G9" i="21"/>
  <c r="I9" i="21"/>
  <c r="M10" i="21"/>
  <c r="B11" i="21"/>
  <c r="C11" i="21"/>
  <c r="D11" i="21"/>
  <c r="F11" i="21"/>
  <c r="G11" i="21"/>
  <c r="I11" i="21"/>
  <c r="K12" i="21"/>
  <c r="B13" i="21"/>
  <c r="C13" i="21"/>
  <c r="D13" i="21"/>
  <c r="F13" i="21"/>
  <c r="G13" i="21"/>
  <c r="I13" i="21"/>
  <c r="O14" i="21"/>
  <c r="B15" i="21"/>
  <c r="C15" i="21"/>
  <c r="D15" i="21"/>
  <c r="F15" i="21"/>
  <c r="G15" i="21"/>
  <c r="I15" i="21"/>
  <c r="K16" i="21"/>
  <c r="U16" i="21"/>
  <c r="B17" i="21"/>
  <c r="C17" i="21"/>
  <c r="D17" i="21"/>
  <c r="F17" i="21"/>
  <c r="G17" i="21"/>
  <c r="I17" i="21"/>
  <c r="M18" i="21"/>
  <c r="B19" i="21"/>
  <c r="C19" i="21"/>
  <c r="D19" i="21"/>
  <c r="F19" i="21"/>
  <c r="G19" i="21"/>
  <c r="I19" i="21"/>
  <c r="K20" i="21"/>
  <c r="B21" i="21"/>
  <c r="C21" i="21"/>
  <c r="D21" i="21"/>
  <c r="F21" i="21"/>
  <c r="G21" i="21"/>
  <c r="I21" i="21"/>
  <c r="R62" i="21"/>
  <c r="F55" i="21" s="1"/>
  <c r="F56" i="21"/>
  <c r="A1" i="43"/>
  <c r="E2" i="43"/>
  <c r="Y3" i="43"/>
  <c r="F6" i="43"/>
  <c r="A4" i="43"/>
  <c r="G4" i="43"/>
  <c r="R4" i="43"/>
  <c r="O62" i="43" s="1"/>
  <c r="Y5" i="43"/>
  <c r="AF1" i="43" s="1"/>
  <c r="B7" i="43"/>
  <c r="C7" i="43"/>
  <c r="D7" i="43"/>
  <c r="F7" i="43"/>
  <c r="G7" i="43"/>
  <c r="I7" i="43"/>
  <c r="U7" i="43"/>
  <c r="K8" i="43"/>
  <c r="B9" i="43"/>
  <c r="C9" i="43"/>
  <c r="D9" i="43"/>
  <c r="F9" i="43"/>
  <c r="G9" i="43"/>
  <c r="I9" i="43"/>
  <c r="M10" i="43"/>
  <c r="B11" i="43"/>
  <c r="C11" i="43"/>
  <c r="D11" i="43"/>
  <c r="F11" i="43"/>
  <c r="G11" i="43"/>
  <c r="I11" i="43"/>
  <c r="K12" i="43"/>
  <c r="B13" i="43"/>
  <c r="C13" i="43"/>
  <c r="D13" i="43"/>
  <c r="F13" i="43"/>
  <c r="G13" i="43"/>
  <c r="I13" i="43"/>
  <c r="O14" i="43"/>
  <c r="B15" i="43"/>
  <c r="C15" i="43"/>
  <c r="D15" i="43"/>
  <c r="F15" i="43"/>
  <c r="G15" i="43"/>
  <c r="I15" i="43"/>
  <c r="K16" i="43"/>
  <c r="U16" i="43"/>
  <c r="B17" i="43"/>
  <c r="C17" i="43"/>
  <c r="D17" i="43"/>
  <c r="F17" i="43"/>
  <c r="G17" i="43"/>
  <c r="I17" i="43"/>
  <c r="M18" i="43"/>
  <c r="B19" i="43"/>
  <c r="C19" i="43"/>
  <c r="D19" i="43"/>
  <c r="F19" i="43"/>
  <c r="G19" i="43"/>
  <c r="I19" i="43"/>
  <c r="K20" i="43"/>
  <c r="B21" i="43"/>
  <c r="C21" i="43"/>
  <c r="D21" i="43"/>
  <c r="F21" i="43"/>
  <c r="G21" i="43"/>
  <c r="I21" i="43"/>
  <c r="F55" i="43"/>
  <c r="F56" i="43"/>
  <c r="R62" i="43"/>
  <c r="A1" i="2"/>
  <c r="A5" i="2"/>
  <c r="B5" i="2"/>
  <c r="P22" i="2"/>
  <c r="P23" i="2"/>
  <c r="P24" i="2"/>
  <c r="P25" i="2"/>
  <c r="U11" i="21"/>
  <c r="P26" i="2"/>
  <c r="P27" i="2"/>
  <c r="P28" i="2"/>
  <c r="P29" i="2"/>
  <c r="U15" i="43"/>
  <c r="A1" i="25"/>
  <c r="C2" i="25"/>
  <c r="A5" i="25"/>
  <c r="C5" i="25"/>
  <c r="D5" i="25"/>
  <c r="H5" i="25"/>
  <c r="J40" i="25"/>
  <c r="K40" i="25"/>
  <c r="L40" i="25"/>
  <c r="P40" i="25"/>
  <c r="M40" i="25"/>
  <c r="J41" i="25"/>
  <c r="K41" i="25"/>
  <c r="L41" i="25"/>
  <c r="P41" i="25"/>
  <c r="M41" i="25"/>
  <c r="J42" i="25"/>
  <c r="K42" i="25"/>
  <c r="L42" i="25"/>
  <c r="M42" i="25"/>
  <c r="P42" i="25"/>
  <c r="J43" i="25"/>
  <c r="K43" i="25"/>
  <c r="L43" i="25"/>
  <c r="P43" i="25"/>
  <c r="M43" i="25" s="1"/>
  <c r="J44" i="25"/>
  <c r="K44" i="25"/>
  <c r="L44" i="25"/>
  <c r="P44" i="25"/>
  <c r="M44" i="25"/>
  <c r="J45" i="25"/>
  <c r="K45" i="25"/>
  <c r="L45" i="25"/>
  <c r="P45" i="25"/>
  <c r="M45" i="25"/>
  <c r="J46" i="25"/>
  <c r="K46" i="25"/>
  <c r="L46" i="25"/>
  <c r="M46" i="25"/>
  <c r="P46" i="25"/>
  <c r="J47" i="25"/>
  <c r="K47" i="25"/>
  <c r="L47" i="25"/>
  <c r="P47" i="25"/>
  <c r="M47" i="25" s="1"/>
  <c r="J48" i="25"/>
  <c r="K48" i="25"/>
  <c r="L48" i="25"/>
  <c r="P48" i="25"/>
  <c r="M48" i="25"/>
  <c r="J49" i="25"/>
  <c r="K49" i="25"/>
  <c r="L49" i="25"/>
  <c r="P49" i="25"/>
  <c r="M49" i="25"/>
  <c r="J50" i="25"/>
  <c r="K50" i="25"/>
  <c r="L50" i="25"/>
  <c r="M50" i="25"/>
  <c r="P50" i="25"/>
  <c r="J51" i="25"/>
  <c r="K51" i="25"/>
  <c r="L51" i="25"/>
  <c r="P51" i="25"/>
  <c r="M51" i="25" s="1"/>
  <c r="J52" i="25"/>
  <c r="K52" i="25"/>
  <c r="L52" i="25"/>
  <c r="P52" i="25"/>
  <c r="M52" i="25"/>
  <c r="J53" i="25"/>
  <c r="K53" i="25"/>
  <c r="L53" i="25"/>
  <c r="P53" i="25"/>
  <c r="M53" i="25"/>
  <c r="J54" i="25"/>
  <c r="K54" i="25"/>
  <c r="L54" i="25"/>
  <c r="M54" i="25"/>
  <c r="P54" i="25"/>
  <c r="J55" i="25"/>
  <c r="K55" i="25"/>
  <c r="L55" i="25"/>
  <c r="P55" i="25"/>
  <c r="M55" i="25" s="1"/>
  <c r="J56" i="25"/>
  <c r="K56" i="25"/>
  <c r="L56" i="25"/>
  <c r="P56" i="25"/>
  <c r="M56" i="25"/>
  <c r="J57" i="25"/>
  <c r="K57" i="25"/>
  <c r="L57" i="25"/>
  <c r="P57" i="25"/>
  <c r="M57" i="25"/>
  <c r="J58" i="25"/>
  <c r="K58" i="25"/>
  <c r="L58" i="25"/>
  <c r="M58" i="25"/>
  <c r="P58" i="25"/>
  <c r="J59" i="25"/>
  <c r="K59" i="25"/>
  <c r="L59" i="25"/>
  <c r="P59" i="25"/>
  <c r="M59" i="25" s="1"/>
  <c r="J60" i="25"/>
  <c r="K60" i="25"/>
  <c r="L60" i="25"/>
  <c r="P60" i="25"/>
  <c r="M60" i="25"/>
  <c r="J61" i="25"/>
  <c r="K61" i="25"/>
  <c r="L61" i="25"/>
  <c r="P61" i="25"/>
  <c r="M61" i="25"/>
  <c r="J62" i="25"/>
  <c r="K62" i="25"/>
  <c r="L62" i="25"/>
  <c r="M62" i="25"/>
  <c r="P62" i="25"/>
  <c r="J63" i="25"/>
  <c r="K63" i="25"/>
  <c r="L63" i="25"/>
  <c r="P63" i="25"/>
  <c r="M63" i="25" s="1"/>
  <c r="J64" i="25"/>
  <c r="K64" i="25"/>
  <c r="L64" i="25"/>
  <c r="P64" i="25"/>
  <c r="M64" i="25"/>
  <c r="J65" i="25"/>
  <c r="K65" i="25"/>
  <c r="L65" i="25"/>
  <c r="P65" i="25"/>
  <c r="M65" i="25"/>
  <c r="J66" i="25"/>
  <c r="K66" i="25"/>
  <c r="L66" i="25"/>
  <c r="M66" i="25"/>
  <c r="P66" i="25"/>
  <c r="J67" i="25"/>
  <c r="K67" i="25"/>
  <c r="L67" i="25"/>
  <c r="P67" i="25"/>
  <c r="M67" i="25" s="1"/>
  <c r="J68" i="25"/>
  <c r="K68" i="25"/>
  <c r="L68" i="25"/>
  <c r="P68" i="25"/>
  <c r="M68" i="25"/>
  <c r="J69" i="25"/>
  <c r="K69" i="25"/>
  <c r="L69" i="25"/>
  <c r="P69" i="25"/>
  <c r="M69" i="25"/>
  <c r="J70" i="25"/>
  <c r="K70" i="25"/>
  <c r="L70" i="25"/>
  <c r="M70" i="25"/>
  <c r="P70" i="25"/>
  <c r="J71" i="25"/>
  <c r="K71" i="25"/>
  <c r="L71" i="25"/>
  <c r="P71" i="25"/>
  <c r="M71" i="25" s="1"/>
  <c r="J72" i="25"/>
  <c r="K72" i="25"/>
  <c r="L72" i="25"/>
  <c r="P72" i="25"/>
  <c r="M72" i="25"/>
  <c r="J73" i="25"/>
  <c r="K73" i="25"/>
  <c r="L73" i="25"/>
  <c r="P73" i="25"/>
  <c r="M73" i="25"/>
  <c r="J74" i="25"/>
  <c r="K74" i="25"/>
  <c r="L74" i="25"/>
  <c r="M74" i="25"/>
  <c r="P74" i="25"/>
  <c r="J75" i="25"/>
  <c r="K75" i="25"/>
  <c r="L75" i="25"/>
  <c r="P75" i="25"/>
  <c r="M75" i="25" s="1"/>
  <c r="J76" i="25"/>
  <c r="K76" i="25"/>
  <c r="L76" i="25"/>
  <c r="P76" i="25"/>
  <c r="M76" i="25"/>
  <c r="J77" i="25"/>
  <c r="K77" i="25"/>
  <c r="L77" i="25"/>
  <c r="P77" i="25"/>
  <c r="M77" i="25"/>
  <c r="J78" i="25"/>
  <c r="K78" i="25"/>
  <c r="L78" i="25"/>
  <c r="M78" i="25"/>
  <c r="P78" i="25"/>
  <c r="J79" i="25"/>
  <c r="K79" i="25"/>
  <c r="L79" i="25"/>
  <c r="P79" i="25"/>
  <c r="M79" i="25" s="1"/>
  <c r="J80" i="25"/>
  <c r="K80" i="25"/>
  <c r="L80" i="25"/>
  <c r="P80" i="25"/>
  <c r="M80" i="25"/>
  <c r="J81" i="25"/>
  <c r="K81" i="25"/>
  <c r="L81" i="25"/>
  <c r="P81" i="25"/>
  <c r="M81" i="25"/>
  <c r="J82" i="25"/>
  <c r="K82" i="25"/>
  <c r="L82" i="25"/>
  <c r="M82" i="25"/>
  <c r="P82" i="25"/>
  <c r="J83" i="25"/>
  <c r="K83" i="25"/>
  <c r="L83" i="25"/>
  <c r="P83" i="25"/>
  <c r="M83" i="25" s="1"/>
  <c r="J84" i="25"/>
  <c r="K84" i="25"/>
  <c r="L84" i="25"/>
  <c r="P84" i="25"/>
  <c r="M84" i="25"/>
  <c r="J85" i="25"/>
  <c r="K85" i="25"/>
  <c r="L85" i="25"/>
  <c r="P85" i="25"/>
  <c r="M85" i="25"/>
  <c r="J86" i="25"/>
  <c r="K86" i="25"/>
  <c r="L86" i="25"/>
  <c r="M86" i="25"/>
  <c r="P86" i="25"/>
  <c r="J87" i="25"/>
  <c r="K87" i="25"/>
  <c r="L87" i="25"/>
  <c r="P87" i="25"/>
  <c r="M87" i="25" s="1"/>
  <c r="J88" i="25"/>
  <c r="K88" i="25"/>
  <c r="L88" i="25"/>
  <c r="P88" i="25"/>
  <c r="M88" i="25"/>
  <c r="J89" i="25"/>
  <c r="K89" i="25"/>
  <c r="L89" i="25"/>
  <c r="P89" i="25"/>
  <c r="M89" i="25"/>
  <c r="J90" i="25"/>
  <c r="K90" i="25"/>
  <c r="L90" i="25"/>
  <c r="M90" i="25"/>
  <c r="P90" i="25"/>
  <c r="J91" i="25"/>
  <c r="K91" i="25"/>
  <c r="L91" i="25"/>
  <c r="P91" i="25"/>
  <c r="M91" i="25" s="1"/>
  <c r="J92" i="25"/>
  <c r="K92" i="25"/>
  <c r="L92" i="25"/>
  <c r="P92" i="25"/>
  <c r="M92" i="25"/>
  <c r="J93" i="25"/>
  <c r="K93" i="25"/>
  <c r="L93" i="25"/>
  <c r="P93" i="25"/>
  <c r="M93" i="25" s="1"/>
  <c r="J94" i="25"/>
  <c r="K94" i="25"/>
  <c r="L94" i="25"/>
  <c r="M94" i="25"/>
  <c r="P94" i="25"/>
  <c r="J95" i="25"/>
  <c r="K95" i="25"/>
  <c r="L95" i="25"/>
  <c r="P95" i="25"/>
  <c r="M95" i="25"/>
  <c r="J96" i="25"/>
  <c r="K96" i="25"/>
  <c r="L96" i="25"/>
  <c r="P96" i="25"/>
  <c r="M96" i="25" s="1"/>
  <c r="J97" i="25"/>
  <c r="K97" i="25"/>
  <c r="L97" i="25"/>
  <c r="P97" i="25"/>
  <c r="M97" i="25"/>
  <c r="J98" i="25"/>
  <c r="K98" i="25"/>
  <c r="L98" i="25"/>
  <c r="M98" i="25"/>
  <c r="P98" i="25"/>
  <c r="J99" i="25"/>
  <c r="K99" i="25"/>
  <c r="L99" i="25"/>
  <c r="P99" i="25"/>
  <c r="M99" i="25"/>
  <c r="J100" i="25"/>
  <c r="K100" i="25"/>
  <c r="L100" i="25"/>
  <c r="P100" i="25"/>
  <c r="M100" i="25" s="1"/>
  <c r="J101" i="25"/>
  <c r="K101" i="25"/>
  <c r="L101" i="25"/>
  <c r="P101" i="25"/>
  <c r="M101" i="25" s="1"/>
  <c r="J102" i="25"/>
  <c r="K102" i="25"/>
  <c r="L102" i="25"/>
  <c r="M102" i="25"/>
  <c r="P102" i="25"/>
  <c r="J103" i="25"/>
  <c r="K103" i="25"/>
  <c r="L103" i="25"/>
  <c r="P103" i="25"/>
  <c r="M103" i="25"/>
  <c r="J104" i="25"/>
  <c r="K104" i="25"/>
  <c r="L104" i="25"/>
  <c r="P104" i="25"/>
  <c r="M104" i="25" s="1"/>
  <c r="J105" i="25"/>
  <c r="K105" i="25"/>
  <c r="L105" i="25"/>
  <c r="P105" i="25"/>
  <c r="M105" i="25"/>
  <c r="J106" i="25"/>
  <c r="K106" i="25"/>
  <c r="L106" i="25"/>
  <c r="M106" i="25"/>
  <c r="P106" i="25"/>
  <c r="J107" i="25"/>
  <c r="K107" i="25"/>
  <c r="L107" i="25"/>
  <c r="P107" i="25"/>
  <c r="M107" i="25"/>
  <c r="J108" i="25"/>
  <c r="K108" i="25"/>
  <c r="L108" i="25"/>
  <c r="P108" i="25"/>
  <c r="M108" i="25" s="1"/>
  <c r="J109" i="25"/>
  <c r="K109" i="25"/>
  <c r="L109" i="25"/>
  <c r="P109" i="25"/>
  <c r="M109" i="25" s="1"/>
  <c r="J110" i="25"/>
  <c r="K110" i="25"/>
  <c r="L110" i="25"/>
  <c r="M110" i="25"/>
  <c r="P110" i="25"/>
  <c r="J111" i="25"/>
  <c r="K111" i="25"/>
  <c r="L111" i="25"/>
  <c r="P111" i="25"/>
  <c r="M111" i="25"/>
  <c r="J112" i="25"/>
  <c r="K112" i="25"/>
  <c r="L112" i="25"/>
  <c r="P112" i="25"/>
  <c r="M112" i="25"/>
  <c r="J113" i="25"/>
  <c r="K113" i="25"/>
  <c r="L113" i="25"/>
  <c r="P113" i="25"/>
  <c r="M113" i="25" s="1"/>
  <c r="J114" i="25"/>
  <c r="K114" i="25"/>
  <c r="L114" i="25"/>
  <c r="M114" i="25"/>
  <c r="P114" i="25"/>
  <c r="J115" i="25"/>
  <c r="K115" i="25"/>
  <c r="L115" i="25"/>
  <c r="P115" i="25"/>
  <c r="M115" i="25"/>
  <c r="J116" i="25"/>
  <c r="K116" i="25"/>
  <c r="L116" i="25"/>
  <c r="P116" i="25"/>
  <c r="M116" i="25"/>
  <c r="J117" i="25"/>
  <c r="K117" i="25"/>
  <c r="L117" i="25"/>
  <c r="P117" i="25"/>
  <c r="M117" i="25" s="1"/>
  <c r="J118" i="25"/>
  <c r="K118" i="25"/>
  <c r="L118" i="25"/>
  <c r="M118" i="25"/>
  <c r="P118" i="25"/>
  <c r="J119" i="25"/>
  <c r="K119" i="25"/>
  <c r="L119" i="25"/>
  <c r="P119" i="25"/>
  <c r="M119" i="25"/>
  <c r="J120" i="25"/>
  <c r="K120" i="25"/>
  <c r="L120" i="25"/>
  <c r="P120" i="25"/>
  <c r="M120" i="25"/>
  <c r="J121" i="25"/>
  <c r="K121" i="25"/>
  <c r="L121" i="25"/>
  <c r="P121" i="25"/>
  <c r="M121" i="25" s="1"/>
  <c r="J122" i="25"/>
  <c r="K122" i="25"/>
  <c r="L122" i="25"/>
  <c r="M122" i="25"/>
  <c r="P122" i="25"/>
  <c r="J123" i="25"/>
  <c r="K123" i="25"/>
  <c r="L123" i="25"/>
  <c r="P123" i="25"/>
  <c r="M123" i="25"/>
  <c r="J124" i="25"/>
  <c r="K124" i="25"/>
  <c r="L124" i="25"/>
  <c r="P124" i="25"/>
  <c r="M124" i="25"/>
  <c r="J125" i="25"/>
  <c r="K125" i="25"/>
  <c r="L125" i="25"/>
  <c r="P125" i="25"/>
  <c r="M125" i="25" s="1"/>
  <c r="J126" i="25"/>
  <c r="K126" i="25"/>
  <c r="L126" i="25"/>
  <c r="M126" i="25"/>
  <c r="P126" i="25"/>
  <c r="J127" i="25"/>
  <c r="K127" i="25"/>
  <c r="L127" i="25"/>
  <c r="P127" i="25"/>
  <c r="M127" i="25"/>
  <c r="J128" i="25"/>
  <c r="K128" i="25"/>
  <c r="L128" i="25"/>
  <c r="P128" i="25"/>
  <c r="M128" i="25"/>
  <c r="J129" i="25"/>
  <c r="K129" i="25"/>
  <c r="L129" i="25"/>
  <c r="P129" i="25"/>
  <c r="M129" i="25" s="1"/>
  <c r="J130" i="25"/>
  <c r="K130" i="25"/>
  <c r="L130" i="25"/>
  <c r="M130" i="25"/>
  <c r="P130" i="25"/>
  <c r="J131" i="25"/>
  <c r="K131" i="25"/>
  <c r="L131" i="25"/>
  <c r="P131" i="25"/>
  <c r="M131" i="25"/>
  <c r="J132" i="25"/>
  <c r="K132" i="25"/>
  <c r="L132" i="25"/>
  <c r="P132" i="25"/>
  <c r="M132" i="25"/>
  <c r="J133" i="25"/>
  <c r="K133" i="25"/>
  <c r="L133" i="25"/>
  <c r="P133" i="25"/>
  <c r="M133" i="25" s="1"/>
  <c r="J134" i="25"/>
  <c r="K134" i="25"/>
  <c r="L134" i="25"/>
  <c r="M134" i="25"/>
  <c r="P134" i="25"/>
  <c r="J135" i="25"/>
  <c r="K135" i="25"/>
  <c r="L135" i="25"/>
  <c r="P135" i="25"/>
  <c r="M135" i="25"/>
  <c r="J136" i="25"/>
  <c r="K136" i="25"/>
  <c r="L136" i="25"/>
  <c r="P136" i="25"/>
  <c r="M136" i="25"/>
  <c r="J137" i="25"/>
  <c r="K137" i="25"/>
  <c r="L137" i="25"/>
  <c r="P137" i="25"/>
  <c r="M137" i="25" s="1"/>
  <c r="J138" i="25"/>
  <c r="K138" i="25"/>
  <c r="L138" i="25"/>
  <c r="M138" i="25"/>
  <c r="P138" i="25"/>
  <c r="J139" i="25"/>
  <c r="K139" i="25"/>
  <c r="L139" i="25"/>
  <c r="P139" i="25"/>
  <c r="M139" i="25"/>
  <c r="J140" i="25"/>
  <c r="K140" i="25"/>
  <c r="L140" i="25"/>
  <c r="P140" i="25"/>
  <c r="M140" i="25"/>
  <c r="J141" i="25"/>
  <c r="K141" i="25"/>
  <c r="L141" i="25"/>
  <c r="P141" i="25"/>
  <c r="M141" i="25" s="1"/>
  <c r="J142" i="25"/>
  <c r="K142" i="25"/>
  <c r="L142" i="25"/>
  <c r="M142" i="25"/>
  <c r="P142" i="25"/>
  <c r="J143" i="25"/>
  <c r="K143" i="25"/>
  <c r="L143" i="25"/>
  <c r="P143" i="25"/>
  <c r="M143" i="25"/>
  <c r="J144" i="25"/>
  <c r="K144" i="25"/>
  <c r="L144" i="25"/>
  <c r="P144" i="25"/>
  <c r="M144" i="25"/>
  <c r="J145" i="25"/>
  <c r="K145" i="25"/>
  <c r="L145" i="25"/>
  <c r="P145" i="25"/>
  <c r="M145" i="25" s="1"/>
  <c r="J146" i="25"/>
  <c r="K146" i="25"/>
  <c r="L146" i="25"/>
  <c r="M146" i="25"/>
  <c r="P146" i="25"/>
  <c r="J147" i="25"/>
  <c r="K147" i="25"/>
  <c r="L147" i="25"/>
  <c r="P147" i="25"/>
  <c r="M147" i="25"/>
  <c r="J148" i="25"/>
  <c r="K148" i="25"/>
  <c r="L148" i="25"/>
  <c r="P148" i="25"/>
  <c r="M148" i="25"/>
  <c r="J149" i="25"/>
  <c r="K149" i="25"/>
  <c r="L149" i="25"/>
  <c r="P149" i="25"/>
  <c r="M149" i="25" s="1"/>
  <c r="J150" i="25"/>
  <c r="K150" i="25"/>
  <c r="L150" i="25"/>
  <c r="M150" i="25"/>
  <c r="P150" i="25"/>
  <c r="J151" i="25"/>
  <c r="K151" i="25"/>
  <c r="L151" i="25"/>
  <c r="P151" i="25"/>
  <c r="M151" i="25"/>
  <c r="J152" i="25"/>
  <c r="K152" i="25"/>
  <c r="L152" i="25"/>
  <c r="P152" i="25"/>
  <c r="M152" i="25"/>
  <c r="J153" i="25"/>
  <c r="K153" i="25"/>
  <c r="L153" i="25"/>
  <c r="P153" i="25"/>
  <c r="M153" i="25" s="1"/>
  <c r="J154" i="25"/>
  <c r="K154" i="25"/>
  <c r="L154" i="25"/>
  <c r="M154" i="25"/>
  <c r="P154" i="25"/>
  <c r="J155" i="25"/>
  <c r="K155" i="25"/>
  <c r="L155" i="25"/>
  <c r="P155" i="25"/>
  <c r="M155" i="25"/>
  <c r="J156" i="25"/>
  <c r="K156" i="25"/>
  <c r="L156" i="25"/>
  <c r="P156" i="25"/>
  <c r="M156" i="25" s="1"/>
  <c r="A1" i="36"/>
  <c r="C2" i="36"/>
  <c r="A5" i="36"/>
  <c r="C5" i="36"/>
  <c r="D5" i="36"/>
  <c r="H5" i="36"/>
  <c r="J40" i="36"/>
  <c r="K40" i="36"/>
  <c r="L40" i="36"/>
  <c r="P40" i="36"/>
  <c r="M40" i="36"/>
  <c r="J41" i="36"/>
  <c r="K41" i="36"/>
  <c r="L41" i="36"/>
  <c r="P41" i="36"/>
  <c r="M41" i="36" s="1"/>
  <c r="J42" i="36"/>
  <c r="K42" i="36"/>
  <c r="L42" i="36"/>
  <c r="P42" i="36"/>
  <c r="M42" i="36" s="1"/>
  <c r="J43" i="36"/>
  <c r="K43" i="36"/>
  <c r="L43" i="36"/>
  <c r="M43" i="36"/>
  <c r="P43" i="36"/>
  <c r="J44" i="36"/>
  <c r="K44" i="36"/>
  <c r="L44" i="36"/>
  <c r="P44" i="36"/>
  <c r="M44" i="36"/>
  <c r="J45" i="36"/>
  <c r="K45" i="36"/>
  <c r="L45" i="36"/>
  <c r="P45" i="36"/>
  <c r="M45" i="36" s="1"/>
  <c r="J46" i="36"/>
  <c r="K46" i="36"/>
  <c r="L46" i="36"/>
  <c r="P46" i="36"/>
  <c r="M46" i="36"/>
  <c r="J47" i="36"/>
  <c r="K47" i="36"/>
  <c r="L47" i="36"/>
  <c r="M47" i="36"/>
  <c r="P47" i="36"/>
  <c r="J48" i="36"/>
  <c r="K48" i="36"/>
  <c r="L48" i="36"/>
  <c r="P48" i="36"/>
  <c r="M48" i="36"/>
  <c r="J49" i="36"/>
  <c r="K49" i="36"/>
  <c r="L49" i="36"/>
  <c r="P49" i="36"/>
  <c r="M49" i="36" s="1"/>
  <c r="J50" i="36"/>
  <c r="K50" i="36"/>
  <c r="L50" i="36"/>
  <c r="P50" i="36"/>
  <c r="M50" i="36" s="1"/>
  <c r="J51" i="36"/>
  <c r="K51" i="36"/>
  <c r="L51" i="36"/>
  <c r="M51" i="36"/>
  <c r="P51" i="36"/>
  <c r="J52" i="36"/>
  <c r="K52" i="36"/>
  <c r="L52" i="36"/>
  <c r="P52" i="36"/>
  <c r="M52" i="36"/>
  <c r="J53" i="36"/>
  <c r="K53" i="36"/>
  <c r="L53" i="36"/>
  <c r="P53" i="36"/>
  <c r="M53" i="36" s="1"/>
  <c r="J54" i="36"/>
  <c r="K54" i="36"/>
  <c r="L54" i="36"/>
  <c r="P54" i="36"/>
  <c r="M54" i="36"/>
  <c r="J55" i="36"/>
  <c r="K55" i="36"/>
  <c r="L55" i="36"/>
  <c r="M55" i="36"/>
  <c r="P55" i="36"/>
  <c r="J56" i="36"/>
  <c r="K56" i="36"/>
  <c r="L56" i="36"/>
  <c r="P56" i="36"/>
  <c r="M56" i="36"/>
  <c r="J57" i="36"/>
  <c r="K57" i="36"/>
  <c r="L57" i="36"/>
  <c r="P57" i="36"/>
  <c r="M57" i="36" s="1"/>
  <c r="J58" i="36"/>
  <c r="K58" i="36"/>
  <c r="L58" i="36"/>
  <c r="P58" i="36"/>
  <c r="M58" i="36" s="1"/>
  <c r="J59" i="36"/>
  <c r="K59" i="36"/>
  <c r="L59" i="36"/>
  <c r="M59" i="36"/>
  <c r="P59" i="36"/>
  <c r="J60" i="36"/>
  <c r="K60" i="36"/>
  <c r="L60" i="36"/>
  <c r="P60" i="36"/>
  <c r="M60" i="36"/>
  <c r="J61" i="36"/>
  <c r="K61" i="36"/>
  <c r="L61" i="36"/>
  <c r="P61" i="36"/>
  <c r="M61" i="36" s="1"/>
  <c r="J62" i="36"/>
  <c r="K62" i="36"/>
  <c r="L62" i="36"/>
  <c r="P62" i="36"/>
  <c r="M62" i="36"/>
  <c r="J63" i="36"/>
  <c r="K63" i="36"/>
  <c r="L63" i="36"/>
  <c r="M63" i="36"/>
  <c r="P63" i="36"/>
  <c r="J64" i="36"/>
  <c r="K64" i="36"/>
  <c r="L64" i="36"/>
  <c r="P64" i="36"/>
  <c r="M64" i="36"/>
  <c r="J65" i="36"/>
  <c r="K65" i="36"/>
  <c r="L65" i="36"/>
  <c r="P65" i="36"/>
  <c r="M65" i="36" s="1"/>
  <c r="J66" i="36"/>
  <c r="K66" i="36"/>
  <c r="L66" i="36"/>
  <c r="P66" i="36"/>
  <c r="M66" i="36" s="1"/>
  <c r="J67" i="36"/>
  <c r="K67" i="36"/>
  <c r="L67" i="36"/>
  <c r="M67" i="36"/>
  <c r="P67" i="36"/>
  <c r="J68" i="36"/>
  <c r="K68" i="36"/>
  <c r="L68" i="36"/>
  <c r="P68" i="36"/>
  <c r="M68" i="36"/>
  <c r="J69" i="36"/>
  <c r="K69" i="36"/>
  <c r="L69" i="36"/>
  <c r="P69" i="36"/>
  <c r="M69" i="36" s="1"/>
  <c r="J70" i="36"/>
  <c r="K70" i="36"/>
  <c r="L70" i="36"/>
  <c r="P70" i="36"/>
  <c r="M70" i="36"/>
  <c r="J71" i="36"/>
  <c r="K71" i="36"/>
  <c r="L71" i="36"/>
  <c r="M71" i="36"/>
  <c r="P71" i="36"/>
  <c r="J72" i="36"/>
  <c r="K72" i="36"/>
  <c r="L72" i="36"/>
  <c r="P72" i="36"/>
  <c r="M72" i="36"/>
  <c r="J73" i="36"/>
  <c r="K73" i="36"/>
  <c r="L73" i="36"/>
  <c r="P73" i="36"/>
  <c r="M73" i="36" s="1"/>
  <c r="J74" i="36"/>
  <c r="K74" i="36"/>
  <c r="L74" i="36"/>
  <c r="P74" i="36"/>
  <c r="M74" i="36" s="1"/>
  <c r="J75" i="36"/>
  <c r="K75" i="36"/>
  <c r="L75" i="36"/>
  <c r="M75" i="36"/>
  <c r="P75" i="36"/>
  <c r="J76" i="36"/>
  <c r="K76" i="36"/>
  <c r="L76" i="36"/>
  <c r="P76" i="36"/>
  <c r="M76" i="36"/>
  <c r="J77" i="36"/>
  <c r="K77" i="36"/>
  <c r="L77" i="36"/>
  <c r="P77" i="36"/>
  <c r="M77" i="36" s="1"/>
  <c r="J78" i="36"/>
  <c r="K78" i="36"/>
  <c r="L78" i="36"/>
  <c r="P78" i="36"/>
  <c r="M78" i="36"/>
  <c r="J79" i="36"/>
  <c r="K79" i="36"/>
  <c r="L79" i="36"/>
  <c r="M79" i="36"/>
  <c r="P79" i="36"/>
  <c r="J80" i="36"/>
  <c r="K80" i="36"/>
  <c r="L80" i="36"/>
  <c r="P80" i="36"/>
  <c r="M80" i="36" s="1"/>
  <c r="J81" i="36"/>
  <c r="K81" i="36"/>
  <c r="L81" i="36"/>
  <c r="P81" i="36"/>
  <c r="M81" i="36" s="1"/>
  <c r="J82" i="36"/>
  <c r="K82" i="36"/>
  <c r="L82" i="36"/>
  <c r="P82" i="36"/>
  <c r="M82" i="36"/>
  <c r="J83" i="36"/>
  <c r="K83" i="36"/>
  <c r="L83" i="36"/>
  <c r="M83" i="36"/>
  <c r="P83" i="36"/>
  <c r="J84" i="36"/>
  <c r="K84" i="36"/>
  <c r="L84" i="36"/>
  <c r="P84" i="36"/>
  <c r="M84" i="36" s="1"/>
  <c r="J85" i="36"/>
  <c r="K85" i="36"/>
  <c r="L85" i="36"/>
  <c r="P85" i="36"/>
  <c r="M85" i="36" s="1"/>
  <c r="J86" i="36"/>
  <c r="K86" i="36"/>
  <c r="L86" i="36"/>
  <c r="P86" i="36"/>
  <c r="M86" i="36"/>
  <c r="J87" i="36"/>
  <c r="K87" i="36"/>
  <c r="L87" i="36"/>
  <c r="M87" i="36"/>
  <c r="P87" i="36"/>
  <c r="J88" i="36"/>
  <c r="K88" i="36"/>
  <c r="L88" i="36"/>
  <c r="P88" i="36"/>
  <c r="M88" i="36" s="1"/>
  <c r="J89" i="36"/>
  <c r="K89" i="36"/>
  <c r="L89" i="36"/>
  <c r="P89" i="36"/>
  <c r="M89" i="36" s="1"/>
  <c r="J90" i="36"/>
  <c r="K90" i="36"/>
  <c r="L90" i="36"/>
  <c r="P90" i="36"/>
  <c r="M90" i="36"/>
  <c r="J91" i="36"/>
  <c r="K91" i="36"/>
  <c r="L91" i="36"/>
  <c r="M91" i="36"/>
  <c r="P91" i="36"/>
  <c r="J92" i="36"/>
  <c r="K92" i="36"/>
  <c r="L92" i="36"/>
  <c r="P92" i="36"/>
  <c r="M92" i="36" s="1"/>
  <c r="J93" i="36"/>
  <c r="K93" i="36"/>
  <c r="L93" i="36"/>
  <c r="P93" i="36"/>
  <c r="M93" i="36" s="1"/>
  <c r="J94" i="36"/>
  <c r="K94" i="36"/>
  <c r="L94" i="36"/>
  <c r="P94" i="36"/>
  <c r="M94" i="36"/>
  <c r="J95" i="36"/>
  <c r="K95" i="36"/>
  <c r="L95" i="36"/>
  <c r="M95" i="36"/>
  <c r="P95" i="36"/>
  <c r="J96" i="36"/>
  <c r="K96" i="36"/>
  <c r="L96" i="36"/>
  <c r="P96" i="36"/>
  <c r="M96" i="36" s="1"/>
  <c r="J97" i="36"/>
  <c r="K97" i="36"/>
  <c r="L97" i="36"/>
  <c r="P97" i="36"/>
  <c r="M97" i="36" s="1"/>
  <c r="J98" i="36"/>
  <c r="K98" i="36"/>
  <c r="L98" i="36"/>
  <c r="P98" i="36"/>
  <c r="M98" i="36"/>
  <c r="J99" i="36"/>
  <c r="K99" i="36"/>
  <c r="L99" i="36"/>
  <c r="M99" i="36"/>
  <c r="P99" i="36"/>
  <c r="J100" i="36"/>
  <c r="K100" i="36"/>
  <c r="L100" i="36"/>
  <c r="P100" i="36"/>
  <c r="M100" i="36" s="1"/>
  <c r="J101" i="36"/>
  <c r="K101" i="36"/>
  <c r="L101" i="36"/>
  <c r="P101" i="36"/>
  <c r="M101" i="36" s="1"/>
  <c r="J102" i="36"/>
  <c r="K102" i="36"/>
  <c r="L102" i="36"/>
  <c r="P102" i="36"/>
  <c r="M102" i="36"/>
  <c r="J103" i="36"/>
  <c r="K103" i="36"/>
  <c r="L103" i="36"/>
  <c r="M103" i="36"/>
  <c r="P103" i="36"/>
  <c r="J104" i="36"/>
  <c r="K104" i="36"/>
  <c r="L104" i="36"/>
  <c r="P104" i="36"/>
  <c r="M104" i="36" s="1"/>
  <c r="J105" i="36"/>
  <c r="K105" i="36"/>
  <c r="L105" i="36"/>
  <c r="P105" i="36"/>
  <c r="M105" i="36" s="1"/>
  <c r="J106" i="36"/>
  <c r="K106" i="36"/>
  <c r="L106" i="36"/>
  <c r="P106" i="36"/>
  <c r="M106" i="36"/>
  <c r="J107" i="36"/>
  <c r="K107" i="36"/>
  <c r="L107" i="36"/>
  <c r="M107" i="36"/>
  <c r="P107" i="36"/>
  <c r="J108" i="36"/>
  <c r="K108" i="36"/>
  <c r="L108" i="36"/>
  <c r="P108" i="36"/>
  <c r="M108" i="36" s="1"/>
  <c r="J109" i="36"/>
  <c r="K109" i="36"/>
  <c r="L109" i="36"/>
  <c r="P109" i="36"/>
  <c r="M109" i="36" s="1"/>
  <c r="J110" i="36"/>
  <c r="K110" i="36"/>
  <c r="L110" i="36"/>
  <c r="P110" i="36"/>
  <c r="M110" i="36"/>
  <c r="J111" i="36"/>
  <c r="K111" i="36"/>
  <c r="L111" i="36"/>
  <c r="M111" i="36"/>
  <c r="P111" i="36"/>
  <c r="J112" i="36"/>
  <c r="K112" i="36"/>
  <c r="L112" i="36"/>
  <c r="P112" i="36"/>
  <c r="M112" i="36" s="1"/>
  <c r="J113" i="36"/>
  <c r="K113" i="36"/>
  <c r="L113" i="36"/>
  <c r="P113" i="36"/>
  <c r="M113" i="36" s="1"/>
  <c r="J114" i="36"/>
  <c r="K114" i="36"/>
  <c r="L114" i="36"/>
  <c r="P114" i="36"/>
  <c r="M114" i="36"/>
  <c r="J115" i="36"/>
  <c r="K115" i="36"/>
  <c r="L115" i="36"/>
  <c r="M115" i="36"/>
  <c r="P115" i="36"/>
  <c r="J116" i="36"/>
  <c r="K116" i="36"/>
  <c r="L116" i="36"/>
  <c r="P116" i="36"/>
  <c r="M116" i="36" s="1"/>
  <c r="J117" i="36"/>
  <c r="K117" i="36"/>
  <c r="L117" i="36"/>
  <c r="P117" i="36"/>
  <c r="M117" i="36" s="1"/>
  <c r="J118" i="36"/>
  <c r="K118" i="36"/>
  <c r="L118" i="36"/>
  <c r="P118" i="36"/>
  <c r="M118" i="36"/>
  <c r="J119" i="36"/>
  <c r="K119" i="36"/>
  <c r="L119" i="36"/>
  <c r="M119" i="36"/>
  <c r="P119" i="36"/>
  <c r="J120" i="36"/>
  <c r="K120" i="36"/>
  <c r="L120" i="36"/>
  <c r="P120" i="36"/>
  <c r="M120" i="36" s="1"/>
  <c r="J121" i="36"/>
  <c r="K121" i="36"/>
  <c r="L121" i="36"/>
  <c r="P121" i="36"/>
  <c r="M121" i="36" s="1"/>
  <c r="J122" i="36"/>
  <c r="K122" i="36"/>
  <c r="L122" i="36"/>
  <c r="P122" i="36"/>
  <c r="M122" i="36"/>
  <c r="J123" i="36"/>
  <c r="K123" i="36"/>
  <c r="L123" i="36"/>
  <c r="M123" i="36"/>
  <c r="P123" i="36"/>
  <c r="J124" i="36"/>
  <c r="K124" i="36"/>
  <c r="L124" i="36"/>
  <c r="P124" i="36"/>
  <c r="M124" i="36" s="1"/>
  <c r="J125" i="36"/>
  <c r="K125" i="36"/>
  <c r="L125" i="36"/>
  <c r="P125" i="36"/>
  <c r="M125" i="36" s="1"/>
  <c r="J126" i="36"/>
  <c r="K126" i="36"/>
  <c r="L126" i="36"/>
  <c r="P126" i="36"/>
  <c r="M126" i="36" s="1"/>
  <c r="J127" i="36"/>
  <c r="K127" i="36"/>
  <c r="L127" i="36"/>
  <c r="P127" i="36"/>
  <c r="M127" i="36" s="1"/>
  <c r="J128" i="36"/>
  <c r="K128" i="36"/>
  <c r="L128" i="36"/>
  <c r="P128" i="36"/>
  <c r="M128" i="36" s="1"/>
  <c r="J129" i="36"/>
  <c r="K129" i="36"/>
  <c r="L129" i="36"/>
  <c r="P129" i="36"/>
  <c r="M129" i="36" s="1"/>
  <c r="J130" i="36"/>
  <c r="K130" i="36"/>
  <c r="L130" i="36"/>
  <c r="P130" i="36"/>
  <c r="M130" i="36" s="1"/>
  <c r="J131" i="36"/>
  <c r="K131" i="36"/>
  <c r="L131" i="36"/>
  <c r="P131" i="36"/>
  <c r="M131" i="36" s="1"/>
  <c r="J132" i="36"/>
  <c r="K132" i="36"/>
  <c r="L132" i="36"/>
  <c r="P132" i="36"/>
  <c r="M132" i="36" s="1"/>
  <c r="J133" i="36"/>
  <c r="K133" i="36"/>
  <c r="L133" i="36"/>
  <c r="P133" i="36"/>
  <c r="M133" i="36" s="1"/>
  <c r="J134" i="36"/>
  <c r="K134" i="36"/>
  <c r="L134" i="36"/>
  <c r="P134" i="36"/>
  <c r="M134" i="36" s="1"/>
  <c r="J135" i="36"/>
  <c r="K135" i="36"/>
  <c r="L135" i="36"/>
  <c r="P135" i="36"/>
  <c r="M135" i="36" s="1"/>
  <c r="J136" i="36"/>
  <c r="K136" i="36"/>
  <c r="L136" i="36"/>
  <c r="P136" i="36"/>
  <c r="M136" i="36" s="1"/>
  <c r="J137" i="36"/>
  <c r="K137" i="36"/>
  <c r="L137" i="36"/>
  <c r="P137" i="36"/>
  <c r="M137" i="36" s="1"/>
  <c r="J138" i="36"/>
  <c r="K138" i="36"/>
  <c r="L138" i="36"/>
  <c r="P138" i="36"/>
  <c r="M138" i="36" s="1"/>
  <c r="J139" i="36"/>
  <c r="K139" i="36"/>
  <c r="L139" i="36"/>
  <c r="P139" i="36"/>
  <c r="M139" i="36" s="1"/>
  <c r="J140" i="36"/>
  <c r="K140" i="36"/>
  <c r="L140" i="36"/>
  <c r="P140" i="36"/>
  <c r="M140" i="36" s="1"/>
  <c r="J141" i="36"/>
  <c r="K141" i="36"/>
  <c r="L141" i="36"/>
  <c r="P141" i="36"/>
  <c r="M141" i="36" s="1"/>
  <c r="J142" i="36"/>
  <c r="K142" i="36"/>
  <c r="L142" i="36"/>
  <c r="P142" i="36"/>
  <c r="M142" i="36" s="1"/>
  <c r="J143" i="36"/>
  <c r="K143" i="36"/>
  <c r="L143" i="36"/>
  <c r="P143" i="36"/>
  <c r="M143" i="36" s="1"/>
  <c r="J144" i="36"/>
  <c r="K144" i="36"/>
  <c r="L144" i="36"/>
  <c r="P144" i="36"/>
  <c r="M144" i="36" s="1"/>
  <c r="J145" i="36"/>
  <c r="K145" i="36"/>
  <c r="L145" i="36"/>
  <c r="P145" i="36"/>
  <c r="M145" i="36" s="1"/>
  <c r="J146" i="36"/>
  <c r="K146" i="36"/>
  <c r="L146" i="36"/>
  <c r="P146" i="36"/>
  <c r="M146" i="36" s="1"/>
  <c r="J147" i="36"/>
  <c r="K147" i="36"/>
  <c r="L147" i="36"/>
  <c r="P147" i="36"/>
  <c r="M147" i="36" s="1"/>
  <c r="J148" i="36"/>
  <c r="K148" i="36"/>
  <c r="L148" i="36"/>
  <c r="P148" i="36"/>
  <c r="M148" i="36" s="1"/>
  <c r="J149" i="36"/>
  <c r="K149" i="36"/>
  <c r="L149" i="36"/>
  <c r="P149" i="36"/>
  <c r="M149" i="36" s="1"/>
  <c r="J150" i="36"/>
  <c r="K150" i="36"/>
  <c r="L150" i="36"/>
  <c r="P150" i="36"/>
  <c r="M150" i="36" s="1"/>
  <c r="J151" i="36"/>
  <c r="K151" i="36"/>
  <c r="L151" i="36"/>
  <c r="P151" i="36"/>
  <c r="M151" i="36" s="1"/>
  <c r="J152" i="36"/>
  <c r="K152" i="36"/>
  <c r="L152" i="36"/>
  <c r="P152" i="36"/>
  <c r="M152" i="36" s="1"/>
  <c r="J153" i="36"/>
  <c r="K153" i="36"/>
  <c r="L153" i="36"/>
  <c r="P153" i="36"/>
  <c r="M153" i="36" s="1"/>
  <c r="J154" i="36"/>
  <c r="K154" i="36"/>
  <c r="L154" i="36"/>
  <c r="P154" i="36"/>
  <c r="M154" i="36" s="1"/>
  <c r="J155" i="36"/>
  <c r="K155" i="36"/>
  <c r="L155" i="36"/>
  <c r="P155" i="36"/>
  <c r="M155" i="36" s="1"/>
  <c r="J156" i="36"/>
  <c r="K156" i="36"/>
  <c r="L156" i="36"/>
  <c r="P156" i="36"/>
  <c r="M156" i="36" s="1"/>
  <c r="A1" i="3"/>
  <c r="C2" i="3"/>
  <c r="A5" i="3"/>
  <c r="C5" i="3"/>
  <c r="D5" i="3"/>
  <c r="H5" i="3"/>
  <c r="J40" i="3"/>
  <c r="K40" i="3"/>
  <c r="L40" i="3"/>
  <c r="P40" i="3"/>
  <c r="M40" i="3" s="1"/>
  <c r="J41" i="3"/>
  <c r="K41" i="3"/>
  <c r="L41" i="3"/>
  <c r="P41" i="3"/>
  <c r="M41" i="3" s="1"/>
  <c r="J42" i="3"/>
  <c r="K42" i="3"/>
  <c r="L42" i="3"/>
  <c r="P42" i="3"/>
  <c r="M42" i="3" s="1"/>
  <c r="J43" i="3"/>
  <c r="K43" i="3"/>
  <c r="L43" i="3"/>
  <c r="P43" i="3"/>
  <c r="M43" i="3" s="1"/>
  <c r="J44" i="3"/>
  <c r="K44" i="3"/>
  <c r="L44" i="3"/>
  <c r="P44" i="3"/>
  <c r="M44" i="3" s="1"/>
  <c r="J45" i="3"/>
  <c r="K45" i="3"/>
  <c r="L45" i="3"/>
  <c r="P45" i="3"/>
  <c r="M45" i="3" s="1"/>
  <c r="J46" i="3"/>
  <c r="K46" i="3"/>
  <c r="L46" i="3"/>
  <c r="P46" i="3"/>
  <c r="M46" i="3" s="1"/>
  <c r="J47" i="3"/>
  <c r="K47" i="3"/>
  <c r="L47" i="3"/>
  <c r="P47" i="3"/>
  <c r="M47" i="3" s="1"/>
  <c r="J48" i="3"/>
  <c r="K48" i="3"/>
  <c r="L48" i="3"/>
  <c r="P48" i="3"/>
  <c r="M48" i="3" s="1"/>
  <c r="J49" i="3"/>
  <c r="K49" i="3"/>
  <c r="L49" i="3"/>
  <c r="P49" i="3"/>
  <c r="M49" i="3" s="1"/>
  <c r="J50" i="3"/>
  <c r="K50" i="3"/>
  <c r="L50" i="3"/>
  <c r="P50" i="3"/>
  <c r="M50" i="3" s="1"/>
  <c r="J51" i="3"/>
  <c r="K51" i="3"/>
  <c r="L51" i="3"/>
  <c r="P51" i="3"/>
  <c r="M51" i="3" s="1"/>
  <c r="J52" i="3"/>
  <c r="K52" i="3"/>
  <c r="L52" i="3"/>
  <c r="P52" i="3"/>
  <c r="M52" i="3" s="1"/>
  <c r="J53" i="3"/>
  <c r="K53" i="3"/>
  <c r="L53" i="3"/>
  <c r="P53" i="3"/>
  <c r="M53" i="3" s="1"/>
  <c r="J54" i="3"/>
  <c r="K54" i="3"/>
  <c r="L54" i="3"/>
  <c r="P54" i="3"/>
  <c r="M54" i="3" s="1"/>
  <c r="J55" i="3"/>
  <c r="K55" i="3"/>
  <c r="L55" i="3"/>
  <c r="P55" i="3"/>
  <c r="M55" i="3" s="1"/>
  <c r="J56" i="3"/>
  <c r="K56" i="3"/>
  <c r="L56" i="3"/>
  <c r="P56" i="3"/>
  <c r="M56" i="3"/>
  <c r="J57" i="3"/>
  <c r="K57" i="3"/>
  <c r="L57" i="3"/>
  <c r="M57" i="3"/>
  <c r="P57" i="3"/>
  <c r="J58" i="3"/>
  <c r="K58" i="3"/>
  <c r="L58" i="3"/>
  <c r="P58" i="3"/>
  <c r="M58" i="3" s="1"/>
  <c r="J59" i="3"/>
  <c r="K59" i="3"/>
  <c r="L59" i="3"/>
  <c r="P59" i="3"/>
  <c r="M59" i="3" s="1"/>
  <c r="J60" i="3"/>
  <c r="K60" i="3"/>
  <c r="L60" i="3"/>
  <c r="P60" i="3"/>
  <c r="M60" i="3"/>
  <c r="J61" i="3"/>
  <c r="K61" i="3"/>
  <c r="L61" i="3"/>
  <c r="M61" i="3"/>
  <c r="P61" i="3"/>
  <c r="J62" i="3"/>
  <c r="K62" i="3"/>
  <c r="L62" i="3"/>
  <c r="P62" i="3"/>
  <c r="M62" i="3" s="1"/>
  <c r="J63" i="3"/>
  <c r="K63" i="3"/>
  <c r="L63" i="3"/>
  <c r="P63" i="3"/>
  <c r="M63" i="3" s="1"/>
  <c r="J64" i="3"/>
  <c r="K64" i="3"/>
  <c r="L64" i="3"/>
  <c r="P64" i="3"/>
  <c r="M64" i="3"/>
  <c r="J65" i="3"/>
  <c r="K65" i="3"/>
  <c r="L65" i="3"/>
  <c r="M65" i="3"/>
  <c r="P65" i="3"/>
  <c r="J66" i="3"/>
  <c r="K66" i="3"/>
  <c r="L66" i="3"/>
  <c r="P66" i="3"/>
  <c r="M66" i="3" s="1"/>
  <c r="J67" i="3"/>
  <c r="K67" i="3"/>
  <c r="L67" i="3"/>
  <c r="P67" i="3"/>
  <c r="M67" i="3" s="1"/>
  <c r="J68" i="3"/>
  <c r="K68" i="3"/>
  <c r="L68" i="3"/>
  <c r="P68" i="3"/>
  <c r="M68" i="3"/>
  <c r="J69" i="3"/>
  <c r="K69" i="3"/>
  <c r="L69" i="3"/>
  <c r="M69" i="3"/>
  <c r="P69" i="3"/>
  <c r="J70" i="3"/>
  <c r="K70" i="3"/>
  <c r="L70" i="3"/>
  <c r="P70" i="3"/>
  <c r="M70" i="3" s="1"/>
  <c r="J71" i="3"/>
  <c r="K71" i="3"/>
  <c r="L71" i="3"/>
  <c r="P71" i="3"/>
  <c r="M71" i="3" s="1"/>
  <c r="J72" i="3"/>
  <c r="K72" i="3"/>
  <c r="L72" i="3"/>
  <c r="P72" i="3"/>
  <c r="M72" i="3"/>
  <c r="J73" i="3"/>
  <c r="K73" i="3"/>
  <c r="L73" i="3"/>
  <c r="M73" i="3"/>
  <c r="P73" i="3"/>
  <c r="J74" i="3"/>
  <c r="K74" i="3"/>
  <c r="L74" i="3"/>
  <c r="P74" i="3"/>
  <c r="M74" i="3" s="1"/>
  <c r="J75" i="3"/>
  <c r="K75" i="3"/>
  <c r="L75" i="3"/>
  <c r="P75" i="3"/>
  <c r="M75" i="3" s="1"/>
  <c r="J76" i="3"/>
  <c r="K76" i="3"/>
  <c r="L76" i="3"/>
  <c r="P76" i="3"/>
  <c r="M76" i="3"/>
  <c r="J77" i="3"/>
  <c r="K77" i="3"/>
  <c r="L77" i="3"/>
  <c r="M77" i="3"/>
  <c r="P77" i="3"/>
  <c r="J78" i="3"/>
  <c r="K78" i="3"/>
  <c r="L78" i="3"/>
  <c r="P78" i="3"/>
  <c r="M78" i="3" s="1"/>
  <c r="J79" i="3"/>
  <c r="K79" i="3"/>
  <c r="L79" i="3"/>
  <c r="P79" i="3"/>
  <c r="M79" i="3" s="1"/>
  <c r="J80" i="3"/>
  <c r="K80" i="3"/>
  <c r="L80" i="3"/>
  <c r="P80" i="3"/>
  <c r="M80" i="3"/>
  <c r="J81" i="3"/>
  <c r="K81" i="3"/>
  <c r="L81" i="3"/>
  <c r="M81" i="3"/>
  <c r="P81" i="3"/>
  <c r="J82" i="3"/>
  <c r="K82" i="3"/>
  <c r="L82" i="3"/>
  <c r="P82" i="3"/>
  <c r="M82" i="3" s="1"/>
  <c r="J83" i="3"/>
  <c r="K83" i="3"/>
  <c r="L83" i="3"/>
  <c r="P83" i="3"/>
  <c r="M83" i="3" s="1"/>
  <c r="J84" i="3"/>
  <c r="K84" i="3"/>
  <c r="L84" i="3"/>
  <c r="P84" i="3"/>
  <c r="M84" i="3"/>
  <c r="J85" i="3"/>
  <c r="K85" i="3"/>
  <c r="L85" i="3"/>
  <c r="M85" i="3"/>
  <c r="P85" i="3"/>
  <c r="J86" i="3"/>
  <c r="K86" i="3"/>
  <c r="L86" i="3"/>
  <c r="P86" i="3"/>
  <c r="M86" i="3" s="1"/>
  <c r="J87" i="3"/>
  <c r="K87" i="3"/>
  <c r="L87" i="3"/>
  <c r="P87" i="3"/>
  <c r="M87" i="3" s="1"/>
  <c r="J88" i="3"/>
  <c r="K88" i="3"/>
  <c r="L88" i="3"/>
  <c r="P88" i="3"/>
  <c r="M88" i="3"/>
  <c r="J89" i="3"/>
  <c r="K89" i="3"/>
  <c r="L89" i="3"/>
  <c r="M89" i="3"/>
  <c r="P89" i="3"/>
  <c r="J90" i="3"/>
  <c r="K90" i="3"/>
  <c r="L90" i="3"/>
  <c r="P90" i="3"/>
  <c r="M90" i="3" s="1"/>
  <c r="J91" i="3"/>
  <c r="K91" i="3"/>
  <c r="L91" i="3"/>
  <c r="P91" i="3"/>
  <c r="M91" i="3" s="1"/>
  <c r="J92" i="3"/>
  <c r="K92" i="3"/>
  <c r="L92" i="3"/>
  <c r="P92" i="3"/>
  <c r="M92" i="3"/>
  <c r="J93" i="3"/>
  <c r="K93" i="3"/>
  <c r="L93" i="3"/>
  <c r="M93" i="3"/>
  <c r="P93" i="3"/>
  <c r="J94" i="3"/>
  <c r="K94" i="3"/>
  <c r="L94" i="3"/>
  <c r="P94" i="3"/>
  <c r="M94" i="3" s="1"/>
  <c r="J95" i="3"/>
  <c r="K95" i="3"/>
  <c r="L95" i="3"/>
  <c r="P95" i="3"/>
  <c r="M95" i="3" s="1"/>
  <c r="J96" i="3"/>
  <c r="K96" i="3"/>
  <c r="L96" i="3"/>
  <c r="P96" i="3"/>
  <c r="M96" i="3"/>
  <c r="J97" i="3"/>
  <c r="K97" i="3"/>
  <c r="L97" i="3"/>
  <c r="M97" i="3"/>
  <c r="P97" i="3"/>
  <c r="J98" i="3"/>
  <c r="K98" i="3"/>
  <c r="L98" i="3"/>
  <c r="P98" i="3"/>
  <c r="M98" i="3" s="1"/>
  <c r="J99" i="3"/>
  <c r="K99" i="3"/>
  <c r="L99" i="3"/>
  <c r="P99" i="3"/>
  <c r="M99" i="3" s="1"/>
  <c r="J100" i="3"/>
  <c r="K100" i="3"/>
  <c r="L100" i="3"/>
  <c r="P100" i="3"/>
  <c r="M100" i="3"/>
  <c r="J101" i="3"/>
  <c r="K101" i="3"/>
  <c r="L101" i="3"/>
  <c r="M101" i="3"/>
  <c r="P101" i="3"/>
  <c r="J102" i="3"/>
  <c r="K102" i="3"/>
  <c r="L102" i="3"/>
  <c r="P102" i="3"/>
  <c r="M102" i="3" s="1"/>
  <c r="J103" i="3"/>
  <c r="K103" i="3"/>
  <c r="L103" i="3"/>
  <c r="P103" i="3"/>
  <c r="M103" i="3" s="1"/>
  <c r="J104" i="3"/>
  <c r="K104" i="3"/>
  <c r="L104" i="3"/>
  <c r="P104" i="3"/>
  <c r="M104" i="3"/>
  <c r="J105" i="3"/>
  <c r="K105" i="3"/>
  <c r="L105" i="3"/>
  <c r="M105" i="3"/>
  <c r="P105" i="3"/>
  <c r="J106" i="3"/>
  <c r="K106" i="3"/>
  <c r="L106" i="3"/>
  <c r="P106" i="3"/>
  <c r="M106" i="3" s="1"/>
  <c r="J107" i="3"/>
  <c r="K107" i="3"/>
  <c r="L107" i="3"/>
  <c r="P107" i="3"/>
  <c r="M107" i="3" s="1"/>
  <c r="J108" i="3"/>
  <c r="K108" i="3"/>
  <c r="L108" i="3"/>
  <c r="P108" i="3"/>
  <c r="M108" i="3"/>
  <c r="J109" i="3"/>
  <c r="K109" i="3"/>
  <c r="L109" i="3"/>
  <c r="M109" i="3"/>
  <c r="P109" i="3"/>
  <c r="J110" i="3"/>
  <c r="K110" i="3"/>
  <c r="L110" i="3"/>
  <c r="P110" i="3"/>
  <c r="M110" i="3" s="1"/>
  <c r="J111" i="3"/>
  <c r="K111" i="3"/>
  <c r="L111" i="3"/>
  <c r="P111" i="3"/>
  <c r="M111" i="3" s="1"/>
  <c r="J112" i="3"/>
  <c r="K112" i="3"/>
  <c r="L112" i="3"/>
  <c r="P112" i="3"/>
  <c r="M112" i="3"/>
  <c r="J113" i="3"/>
  <c r="K113" i="3"/>
  <c r="L113" i="3"/>
  <c r="M113" i="3"/>
  <c r="P113" i="3"/>
  <c r="J114" i="3"/>
  <c r="K114" i="3"/>
  <c r="L114" i="3"/>
  <c r="P114" i="3"/>
  <c r="M114" i="3" s="1"/>
  <c r="J115" i="3"/>
  <c r="K115" i="3"/>
  <c r="L115" i="3"/>
  <c r="P115" i="3"/>
  <c r="M115" i="3" s="1"/>
  <c r="J116" i="3"/>
  <c r="K116" i="3"/>
  <c r="L116" i="3"/>
  <c r="P116" i="3"/>
  <c r="M116" i="3"/>
  <c r="J117" i="3"/>
  <c r="K117" i="3"/>
  <c r="L117" i="3"/>
  <c r="M117" i="3"/>
  <c r="P117" i="3"/>
  <c r="J118" i="3"/>
  <c r="K118" i="3"/>
  <c r="L118" i="3"/>
  <c r="P118" i="3"/>
  <c r="M118" i="3" s="1"/>
  <c r="J119" i="3"/>
  <c r="K119" i="3"/>
  <c r="L119" i="3"/>
  <c r="P119" i="3"/>
  <c r="M119" i="3" s="1"/>
  <c r="J120" i="3"/>
  <c r="K120" i="3"/>
  <c r="L120" i="3"/>
  <c r="P120" i="3"/>
  <c r="M120" i="3"/>
  <c r="J121" i="3"/>
  <c r="K121" i="3"/>
  <c r="L121" i="3"/>
  <c r="M121" i="3"/>
  <c r="P121" i="3"/>
  <c r="J122" i="3"/>
  <c r="K122" i="3"/>
  <c r="L122" i="3"/>
  <c r="P122" i="3"/>
  <c r="M122" i="3" s="1"/>
  <c r="J123" i="3"/>
  <c r="K123" i="3"/>
  <c r="L123" i="3"/>
  <c r="P123" i="3"/>
  <c r="M123" i="3" s="1"/>
  <c r="J124" i="3"/>
  <c r="K124" i="3"/>
  <c r="L124" i="3"/>
  <c r="P124" i="3"/>
  <c r="M124" i="3"/>
  <c r="J125" i="3"/>
  <c r="K125" i="3"/>
  <c r="L125" i="3"/>
  <c r="M125" i="3"/>
  <c r="P125" i="3"/>
  <c r="J126" i="3"/>
  <c r="K126" i="3"/>
  <c r="L126" i="3"/>
  <c r="P126" i="3"/>
  <c r="M126" i="3" s="1"/>
  <c r="J127" i="3"/>
  <c r="K127" i="3"/>
  <c r="L127" i="3"/>
  <c r="P127" i="3"/>
  <c r="M127" i="3" s="1"/>
  <c r="J128" i="3"/>
  <c r="K128" i="3"/>
  <c r="L128" i="3"/>
  <c r="P128" i="3"/>
  <c r="M128" i="3"/>
  <c r="J129" i="3"/>
  <c r="K129" i="3"/>
  <c r="L129" i="3"/>
  <c r="M129" i="3"/>
  <c r="P129" i="3"/>
  <c r="J130" i="3"/>
  <c r="K130" i="3"/>
  <c r="L130" i="3"/>
  <c r="P130" i="3"/>
  <c r="M130" i="3" s="1"/>
  <c r="J131" i="3"/>
  <c r="K131" i="3"/>
  <c r="L131" i="3"/>
  <c r="P131" i="3"/>
  <c r="M131" i="3" s="1"/>
  <c r="J132" i="3"/>
  <c r="K132" i="3"/>
  <c r="L132" i="3"/>
  <c r="P132" i="3"/>
  <c r="M132" i="3"/>
  <c r="J133" i="3"/>
  <c r="K133" i="3"/>
  <c r="L133" i="3"/>
  <c r="P133" i="3"/>
  <c r="M133" i="3" s="1"/>
  <c r="J134" i="3"/>
  <c r="K134" i="3"/>
  <c r="L134" i="3"/>
  <c r="P134" i="3"/>
  <c r="M134" i="3"/>
  <c r="J135" i="3"/>
  <c r="K135" i="3"/>
  <c r="L135" i="3"/>
  <c r="M135" i="3"/>
  <c r="P135" i="3"/>
  <c r="J136" i="3"/>
  <c r="K136" i="3"/>
  <c r="L136" i="3"/>
  <c r="P136" i="3"/>
  <c r="M136" i="3"/>
  <c r="J137" i="3"/>
  <c r="K137" i="3"/>
  <c r="L137" i="3"/>
  <c r="P137" i="3"/>
  <c r="M137" i="3" s="1"/>
  <c r="J138" i="3"/>
  <c r="K138" i="3"/>
  <c r="L138" i="3"/>
  <c r="P138" i="3"/>
  <c r="M138" i="3"/>
  <c r="J139" i="3"/>
  <c r="K139" i="3"/>
  <c r="L139" i="3"/>
  <c r="M139" i="3"/>
  <c r="P139" i="3"/>
  <c r="J140" i="3"/>
  <c r="K140" i="3"/>
  <c r="L140" i="3"/>
  <c r="P140" i="3"/>
  <c r="M140" i="3"/>
  <c r="J141" i="3"/>
  <c r="K141" i="3"/>
  <c r="L141" i="3"/>
  <c r="P141" i="3"/>
  <c r="M141" i="3" s="1"/>
  <c r="J142" i="3"/>
  <c r="K142" i="3"/>
  <c r="L142" i="3"/>
  <c r="P142" i="3"/>
  <c r="M142" i="3"/>
  <c r="J143" i="3"/>
  <c r="K143" i="3"/>
  <c r="L143" i="3"/>
  <c r="M143" i="3"/>
  <c r="P143" i="3"/>
  <c r="J144" i="3"/>
  <c r="K144" i="3"/>
  <c r="L144" i="3"/>
  <c r="P144" i="3"/>
  <c r="M144" i="3"/>
  <c r="J145" i="3"/>
  <c r="K145" i="3"/>
  <c r="L145" i="3"/>
  <c r="P145" i="3"/>
  <c r="M145" i="3" s="1"/>
  <c r="J146" i="3"/>
  <c r="K146" i="3"/>
  <c r="L146" i="3"/>
  <c r="P146" i="3"/>
  <c r="M146" i="3"/>
  <c r="J147" i="3"/>
  <c r="K147" i="3"/>
  <c r="L147" i="3"/>
  <c r="M147" i="3"/>
  <c r="P147" i="3"/>
  <c r="J148" i="3"/>
  <c r="K148" i="3"/>
  <c r="L148" i="3"/>
  <c r="P148" i="3"/>
  <c r="M148" i="3"/>
  <c r="J149" i="3"/>
  <c r="K149" i="3"/>
  <c r="L149" i="3"/>
  <c r="P149" i="3"/>
  <c r="M149" i="3" s="1"/>
  <c r="J150" i="3"/>
  <c r="K150" i="3"/>
  <c r="L150" i="3"/>
  <c r="P150" i="3"/>
  <c r="M150" i="3"/>
  <c r="J151" i="3"/>
  <c r="K151" i="3"/>
  <c r="L151" i="3"/>
  <c r="M151" i="3"/>
  <c r="P151" i="3"/>
  <c r="J152" i="3"/>
  <c r="K152" i="3"/>
  <c r="L152" i="3"/>
  <c r="P152" i="3"/>
  <c r="M152" i="3"/>
  <c r="J153" i="3"/>
  <c r="K153" i="3"/>
  <c r="L153" i="3"/>
  <c r="P153" i="3"/>
  <c r="M153" i="3" s="1"/>
  <c r="J154" i="3"/>
  <c r="K154" i="3"/>
  <c r="L154" i="3"/>
  <c r="P154" i="3"/>
  <c r="M154" i="3"/>
  <c r="J155" i="3"/>
  <c r="K155" i="3"/>
  <c r="L155" i="3"/>
  <c r="M155" i="3"/>
  <c r="P155" i="3"/>
  <c r="J156" i="3"/>
  <c r="K156" i="3"/>
  <c r="L156" i="3"/>
  <c r="P156" i="3"/>
  <c r="M156" i="3"/>
  <c r="A1" i="14"/>
  <c r="C2" i="14"/>
  <c r="A5" i="14"/>
  <c r="C5" i="14"/>
  <c r="D5" i="14"/>
  <c r="H5" i="14"/>
  <c r="J40" i="14"/>
  <c r="K40" i="14"/>
  <c r="L40" i="14"/>
  <c r="M40" i="14"/>
  <c r="P40" i="14"/>
  <c r="J41" i="14"/>
  <c r="K41" i="14"/>
  <c r="L41" i="14"/>
  <c r="P41" i="14"/>
  <c r="M41" i="14"/>
  <c r="J42" i="14"/>
  <c r="K42" i="14"/>
  <c r="L42" i="14"/>
  <c r="P42" i="14"/>
  <c r="M42" i="14" s="1"/>
  <c r="J43" i="14"/>
  <c r="K43" i="14"/>
  <c r="L43" i="14"/>
  <c r="P43" i="14"/>
  <c r="M43" i="14"/>
  <c r="J44" i="14"/>
  <c r="K44" i="14"/>
  <c r="L44" i="14"/>
  <c r="M44" i="14"/>
  <c r="P44" i="14"/>
  <c r="J45" i="14"/>
  <c r="K45" i="14"/>
  <c r="L45" i="14"/>
  <c r="P45" i="14"/>
  <c r="M45" i="14"/>
  <c r="J46" i="14"/>
  <c r="K46" i="14"/>
  <c r="L46" i="14"/>
  <c r="P46" i="14"/>
  <c r="M46" i="14" s="1"/>
  <c r="J47" i="14"/>
  <c r="K47" i="14"/>
  <c r="L47" i="14"/>
  <c r="P47" i="14"/>
  <c r="M47" i="14"/>
  <c r="J48" i="14"/>
  <c r="K48" i="14"/>
  <c r="L48" i="14"/>
  <c r="M48" i="14"/>
  <c r="P48" i="14"/>
  <c r="J49" i="14"/>
  <c r="K49" i="14"/>
  <c r="L49" i="14"/>
  <c r="P49" i="14"/>
  <c r="M49" i="14"/>
  <c r="J50" i="14"/>
  <c r="K50" i="14"/>
  <c r="L50" i="14"/>
  <c r="P50" i="14"/>
  <c r="M50" i="14" s="1"/>
  <c r="J51" i="14"/>
  <c r="K51" i="14"/>
  <c r="L51" i="14"/>
  <c r="P51" i="14"/>
  <c r="M51" i="14"/>
  <c r="J52" i="14"/>
  <c r="K52" i="14"/>
  <c r="L52" i="14"/>
  <c r="M52" i="14"/>
  <c r="P52" i="14"/>
  <c r="J53" i="14"/>
  <c r="K53" i="14"/>
  <c r="L53" i="14"/>
  <c r="P53" i="14"/>
  <c r="M53" i="14"/>
  <c r="J54" i="14"/>
  <c r="K54" i="14"/>
  <c r="L54" i="14"/>
  <c r="P54" i="14"/>
  <c r="M54" i="14" s="1"/>
  <c r="J55" i="14"/>
  <c r="K55" i="14"/>
  <c r="L55" i="14"/>
  <c r="P55" i="14"/>
  <c r="M55" i="14"/>
  <c r="J56" i="14"/>
  <c r="K56" i="14"/>
  <c r="L56" i="14"/>
  <c r="M56" i="14"/>
  <c r="P56" i="14"/>
  <c r="J57" i="14"/>
  <c r="K57" i="14"/>
  <c r="L57" i="14"/>
  <c r="P57" i="14"/>
  <c r="M57" i="14"/>
  <c r="J58" i="14"/>
  <c r="K58" i="14"/>
  <c r="L58" i="14"/>
  <c r="P58" i="14"/>
  <c r="M58" i="14" s="1"/>
  <c r="J59" i="14"/>
  <c r="K59" i="14"/>
  <c r="L59" i="14"/>
  <c r="P59" i="14"/>
  <c r="M59" i="14"/>
  <c r="J60" i="14"/>
  <c r="K60" i="14"/>
  <c r="L60" i="14"/>
  <c r="M60" i="14"/>
  <c r="P60" i="14"/>
  <c r="J61" i="14"/>
  <c r="K61" i="14"/>
  <c r="L61" i="14"/>
  <c r="P61" i="14"/>
  <c r="M61" i="14"/>
  <c r="J62" i="14"/>
  <c r="K62" i="14"/>
  <c r="L62" i="14"/>
  <c r="P62" i="14"/>
  <c r="M62" i="14" s="1"/>
  <c r="J63" i="14"/>
  <c r="K63" i="14"/>
  <c r="L63" i="14"/>
  <c r="P63" i="14"/>
  <c r="M63" i="14"/>
  <c r="J64" i="14"/>
  <c r="K64" i="14"/>
  <c r="L64" i="14"/>
  <c r="M64" i="14"/>
  <c r="P64" i="14"/>
  <c r="J65" i="14"/>
  <c r="K65" i="14"/>
  <c r="L65" i="14"/>
  <c r="P65" i="14"/>
  <c r="M65" i="14"/>
  <c r="J66" i="14"/>
  <c r="K66" i="14"/>
  <c r="L66" i="14"/>
  <c r="P66" i="14"/>
  <c r="M66" i="14" s="1"/>
  <c r="J67" i="14"/>
  <c r="K67" i="14"/>
  <c r="L67" i="14"/>
  <c r="P67" i="14"/>
  <c r="M67" i="14"/>
  <c r="J68" i="14"/>
  <c r="K68" i="14"/>
  <c r="L68" i="14"/>
  <c r="M68" i="14"/>
  <c r="P68" i="14"/>
  <c r="J69" i="14"/>
  <c r="K69" i="14"/>
  <c r="L69" i="14"/>
  <c r="P69" i="14"/>
  <c r="M69" i="14"/>
  <c r="J70" i="14"/>
  <c r="K70" i="14"/>
  <c r="L70" i="14"/>
  <c r="P70" i="14"/>
  <c r="M70" i="14" s="1"/>
  <c r="J71" i="14"/>
  <c r="K71" i="14"/>
  <c r="L71" i="14"/>
  <c r="P71" i="14"/>
  <c r="M71" i="14"/>
  <c r="J72" i="14"/>
  <c r="K72" i="14"/>
  <c r="L72" i="14"/>
  <c r="M72" i="14"/>
  <c r="P72" i="14"/>
  <c r="J73" i="14"/>
  <c r="K73" i="14"/>
  <c r="L73" i="14"/>
  <c r="P73" i="14"/>
  <c r="M73" i="14"/>
  <c r="J74" i="14"/>
  <c r="K74" i="14"/>
  <c r="L74" i="14"/>
  <c r="P74" i="14"/>
  <c r="M74" i="14" s="1"/>
  <c r="J75" i="14"/>
  <c r="K75" i="14"/>
  <c r="L75" i="14"/>
  <c r="P75" i="14"/>
  <c r="M75" i="14"/>
  <c r="J76" i="14"/>
  <c r="K76" i="14"/>
  <c r="L76" i="14"/>
  <c r="M76" i="14"/>
  <c r="P76" i="14"/>
  <c r="J77" i="14"/>
  <c r="K77" i="14"/>
  <c r="L77" i="14"/>
  <c r="P77" i="14"/>
  <c r="M77" i="14"/>
  <c r="J78" i="14"/>
  <c r="K78" i="14"/>
  <c r="L78" i="14"/>
  <c r="P78" i="14"/>
  <c r="M78" i="14" s="1"/>
  <c r="J79" i="14"/>
  <c r="K79" i="14"/>
  <c r="L79" i="14"/>
  <c r="P79" i="14"/>
  <c r="M79" i="14"/>
  <c r="J80" i="14"/>
  <c r="K80" i="14"/>
  <c r="L80" i="14"/>
  <c r="M80" i="14"/>
  <c r="P80" i="14"/>
  <c r="J81" i="14"/>
  <c r="K81" i="14"/>
  <c r="L81" i="14"/>
  <c r="P81" i="14"/>
  <c r="M81" i="14"/>
  <c r="J82" i="14"/>
  <c r="K82" i="14"/>
  <c r="L82" i="14"/>
  <c r="P82" i="14"/>
  <c r="M82" i="14" s="1"/>
  <c r="J83" i="14"/>
  <c r="K83" i="14"/>
  <c r="L83" i="14"/>
  <c r="P83" i="14"/>
  <c r="M83" i="14"/>
  <c r="J84" i="14"/>
  <c r="K84" i="14"/>
  <c r="L84" i="14"/>
  <c r="M84" i="14"/>
  <c r="P84" i="14"/>
  <c r="J85" i="14"/>
  <c r="K85" i="14"/>
  <c r="L85" i="14"/>
  <c r="P85" i="14"/>
  <c r="M85" i="14"/>
  <c r="J86" i="14"/>
  <c r="K86" i="14"/>
  <c r="L86" i="14"/>
  <c r="P86" i="14"/>
  <c r="M86" i="14" s="1"/>
  <c r="J87" i="14"/>
  <c r="K87" i="14"/>
  <c r="L87" i="14"/>
  <c r="P87" i="14"/>
  <c r="M87" i="14"/>
  <c r="J88" i="14"/>
  <c r="K88" i="14"/>
  <c r="L88" i="14"/>
  <c r="M88" i="14"/>
  <c r="P88" i="14"/>
  <c r="J89" i="14"/>
  <c r="K89" i="14"/>
  <c r="L89" i="14"/>
  <c r="P89" i="14"/>
  <c r="M89" i="14"/>
  <c r="J90" i="14"/>
  <c r="K90" i="14"/>
  <c r="L90" i="14"/>
  <c r="P90" i="14"/>
  <c r="M90" i="14" s="1"/>
  <c r="J91" i="14"/>
  <c r="K91" i="14"/>
  <c r="L91" i="14"/>
  <c r="P91" i="14"/>
  <c r="M91" i="14"/>
  <c r="J92" i="14"/>
  <c r="K92" i="14"/>
  <c r="L92" i="14"/>
  <c r="M92" i="14"/>
  <c r="P92" i="14"/>
  <c r="J93" i="14"/>
  <c r="K93" i="14"/>
  <c r="L93" i="14"/>
  <c r="P93" i="14"/>
  <c r="M93" i="14"/>
  <c r="J94" i="14"/>
  <c r="K94" i="14"/>
  <c r="L94" i="14"/>
  <c r="P94" i="14"/>
  <c r="M94" i="14" s="1"/>
  <c r="J95" i="14"/>
  <c r="K95" i="14"/>
  <c r="L95" i="14"/>
  <c r="P95" i="14"/>
  <c r="M95" i="14"/>
  <c r="J96" i="14"/>
  <c r="K96" i="14"/>
  <c r="L96" i="14"/>
  <c r="M96" i="14"/>
  <c r="P96" i="14"/>
  <c r="J97" i="14"/>
  <c r="K97" i="14"/>
  <c r="L97" i="14"/>
  <c r="P97" i="14"/>
  <c r="M97" i="14"/>
  <c r="J98" i="14"/>
  <c r="K98" i="14"/>
  <c r="L98" i="14"/>
  <c r="P98" i="14"/>
  <c r="M98" i="14" s="1"/>
  <c r="J99" i="14"/>
  <c r="K99" i="14"/>
  <c r="L99" i="14"/>
  <c r="P99" i="14"/>
  <c r="M99" i="14"/>
  <c r="J100" i="14"/>
  <c r="K100" i="14"/>
  <c r="L100" i="14"/>
  <c r="M100" i="14"/>
  <c r="P100" i="14"/>
  <c r="J101" i="14"/>
  <c r="K101" i="14"/>
  <c r="L101" i="14"/>
  <c r="P101" i="14"/>
  <c r="M101" i="14"/>
  <c r="J102" i="14"/>
  <c r="K102" i="14"/>
  <c r="L102" i="14"/>
  <c r="P102" i="14"/>
  <c r="M102" i="14" s="1"/>
  <c r="J103" i="14"/>
  <c r="K103" i="14"/>
  <c r="L103" i="14"/>
  <c r="P103" i="14"/>
  <c r="M103" i="14"/>
  <c r="J104" i="14"/>
  <c r="K104" i="14"/>
  <c r="L104" i="14"/>
  <c r="M104" i="14"/>
  <c r="P104" i="14"/>
  <c r="J105" i="14"/>
  <c r="K105" i="14"/>
  <c r="L105" i="14"/>
  <c r="P105" i="14"/>
  <c r="M105" i="14"/>
  <c r="J106" i="14"/>
  <c r="K106" i="14"/>
  <c r="L106" i="14"/>
  <c r="P106" i="14"/>
  <c r="M106" i="14" s="1"/>
  <c r="J107" i="14"/>
  <c r="K107" i="14"/>
  <c r="L107" i="14"/>
  <c r="P107" i="14"/>
  <c r="M107" i="14"/>
  <c r="J108" i="14"/>
  <c r="K108" i="14"/>
  <c r="L108" i="14"/>
  <c r="M108" i="14"/>
  <c r="P108" i="14"/>
  <c r="J109" i="14"/>
  <c r="K109" i="14"/>
  <c r="L109" i="14"/>
  <c r="P109" i="14"/>
  <c r="M109" i="14"/>
  <c r="J110" i="14"/>
  <c r="K110" i="14"/>
  <c r="L110" i="14"/>
  <c r="P110" i="14"/>
  <c r="M110" i="14" s="1"/>
  <c r="J111" i="14"/>
  <c r="K111" i="14"/>
  <c r="L111" i="14"/>
  <c r="P111" i="14"/>
  <c r="M111" i="14"/>
  <c r="J112" i="14"/>
  <c r="K112" i="14"/>
  <c r="L112" i="14"/>
  <c r="M112" i="14"/>
  <c r="P112" i="14"/>
  <c r="J113" i="14"/>
  <c r="K113" i="14"/>
  <c r="L113" i="14"/>
  <c r="P113" i="14"/>
  <c r="M113" i="14"/>
  <c r="J114" i="14"/>
  <c r="K114" i="14"/>
  <c r="L114" i="14"/>
  <c r="P114" i="14"/>
  <c r="M114" i="14" s="1"/>
  <c r="J115" i="14"/>
  <c r="K115" i="14"/>
  <c r="L115" i="14"/>
  <c r="P115" i="14"/>
  <c r="M115" i="14"/>
  <c r="J116" i="14"/>
  <c r="K116" i="14"/>
  <c r="L116" i="14"/>
  <c r="M116" i="14"/>
  <c r="P116" i="14"/>
  <c r="J117" i="14"/>
  <c r="K117" i="14"/>
  <c r="L117" i="14"/>
  <c r="P117" i="14"/>
  <c r="M117" i="14"/>
  <c r="J118" i="14"/>
  <c r="K118" i="14"/>
  <c r="L118" i="14"/>
  <c r="P118" i="14"/>
  <c r="M118" i="14" s="1"/>
  <c r="J119" i="14"/>
  <c r="K119" i="14"/>
  <c r="L119" i="14"/>
  <c r="P119" i="14"/>
  <c r="M119" i="14"/>
  <c r="J120" i="14"/>
  <c r="K120" i="14"/>
  <c r="L120" i="14"/>
  <c r="M120" i="14"/>
  <c r="P120" i="14"/>
  <c r="J121" i="14"/>
  <c r="K121" i="14"/>
  <c r="L121" i="14"/>
  <c r="P121" i="14"/>
  <c r="M121" i="14"/>
  <c r="J122" i="14"/>
  <c r="K122" i="14"/>
  <c r="L122" i="14"/>
  <c r="P122" i="14"/>
  <c r="M122" i="14" s="1"/>
  <c r="J123" i="14"/>
  <c r="K123" i="14"/>
  <c r="L123" i="14"/>
  <c r="P123" i="14"/>
  <c r="M123" i="14"/>
  <c r="J124" i="14"/>
  <c r="K124" i="14"/>
  <c r="L124" i="14"/>
  <c r="M124" i="14"/>
  <c r="P124" i="14"/>
  <c r="J125" i="14"/>
  <c r="K125" i="14"/>
  <c r="L125" i="14"/>
  <c r="P125" i="14"/>
  <c r="M125" i="14"/>
  <c r="J126" i="14"/>
  <c r="K126" i="14"/>
  <c r="L126" i="14"/>
  <c r="P126" i="14"/>
  <c r="M126" i="14" s="1"/>
  <c r="J127" i="14"/>
  <c r="K127" i="14"/>
  <c r="L127" i="14"/>
  <c r="P127" i="14"/>
  <c r="M127" i="14"/>
  <c r="J128" i="14"/>
  <c r="K128" i="14"/>
  <c r="L128" i="14"/>
  <c r="P128" i="14"/>
  <c r="M128" i="14" s="1"/>
  <c r="J129" i="14"/>
  <c r="K129" i="14"/>
  <c r="L129" i="14"/>
  <c r="P129" i="14"/>
  <c r="M129" i="14" s="1"/>
  <c r="J130" i="14"/>
  <c r="K130" i="14"/>
  <c r="L130" i="14"/>
  <c r="P130" i="14"/>
  <c r="M130" i="14" s="1"/>
  <c r="J131" i="14"/>
  <c r="K131" i="14"/>
  <c r="L131" i="14"/>
  <c r="P131" i="14"/>
  <c r="M131" i="14"/>
  <c r="J132" i="14"/>
  <c r="K132" i="14"/>
  <c r="L132" i="14"/>
  <c r="P132" i="14"/>
  <c r="M132" i="14" s="1"/>
  <c r="J133" i="14"/>
  <c r="K133" i="14"/>
  <c r="L133" i="14"/>
  <c r="P133" i="14"/>
  <c r="M133" i="14" s="1"/>
  <c r="J134" i="14"/>
  <c r="K134" i="14"/>
  <c r="L134" i="14"/>
  <c r="P134" i="14"/>
  <c r="M134" i="14" s="1"/>
  <c r="J135" i="14"/>
  <c r="K135" i="14"/>
  <c r="L135" i="14"/>
  <c r="P135" i="14"/>
  <c r="M135" i="14"/>
  <c r="J136" i="14"/>
  <c r="K136" i="14"/>
  <c r="L136" i="14"/>
  <c r="P136" i="14"/>
  <c r="M136" i="14" s="1"/>
  <c r="J137" i="14"/>
  <c r="K137" i="14"/>
  <c r="L137" i="14"/>
  <c r="P137" i="14"/>
  <c r="M137" i="14" s="1"/>
  <c r="J138" i="14"/>
  <c r="K138" i="14"/>
  <c r="L138" i="14"/>
  <c r="P138" i="14"/>
  <c r="M138" i="14" s="1"/>
  <c r="J139" i="14"/>
  <c r="K139" i="14"/>
  <c r="L139" i="14"/>
  <c r="P139" i="14"/>
  <c r="M139" i="14"/>
  <c r="J140" i="14"/>
  <c r="K140" i="14"/>
  <c r="L140" i="14"/>
  <c r="P140" i="14"/>
  <c r="M140" i="14" s="1"/>
  <c r="J141" i="14"/>
  <c r="K141" i="14"/>
  <c r="L141" i="14"/>
  <c r="P141" i="14"/>
  <c r="M141" i="14" s="1"/>
  <c r="J142" i="14"/>
  <c r="K142" i="14"/>
  <c r="L142" i="14"/>
  <c r="P142" i="14"/>
  <c r="M142" i="14" s="1"/>
  <c r="J143" i="14"/>
  <c r="K143" i="14"/>
  <c r="L143" i="14"/>
  <c r="P143" i="14"/>
  <c r="M143" i="14"/>
  <c r="J144" i="14"/>
  <c r="K144" i="14"/>
  <c r="L144" i="14"/>
  <c r="P144" i="14"/>
  <c r="M144" i="14" s="1"/>
  <c r="J145" i="14"/>
  <c r="K145" i="14"/>
  <c r="L145" i="14"/>
  <c r="P145" i="14"/>
  <c r="M145" i="14" s="1"/>
  <c r="J146" i="14"/>
  <c r="K146" i="14"/>
  <c r="L146" i="14"/>
  <c r="P146" i="14"/>
  <c r="M146" i="14" s="1"/>
  <c r="J147" i="14"/>
  <c r="K147" i="14"/>
  <c r="L147" i="14"/>
  <c r="P147" i="14"/>
  <c r="M147" i="14"/>
  <c r="J148" i="14"/>
  <c r="K148" i="14"/>
  <c r="L148" i="14"/>
  <c r="P148" i="14"/>
  <c r="M148" i="14" s="1"/>
  <c r="J149" i="14"/>
  <c r="K149" i="14"/>
  <c r="L149" i="14"/>
  <c r="P149" i="14"/>
  <c r="M149" i="14" s="1"/>
  <c r="J150" i="14"/>
  <c r="K150" i="14"/>
  <c r="L150" i="14"/>
  <c r="P150" i="14"/>
  <c r="M150" i="14" s="1"/>
  <c r="J151" i="14"/>
  <c r="K151" i="14"/>
  <c r="L151" i="14"/>
  <c r="P151" i="14"/>
  <c r="M151" i="14"/>
  <c r="J152" i="14"/>
  <c r="K152" i="14"/>
  <c r="L152" i="14"/>
  <c r="P152" i="14"/>
  <c r="M152" i="14" s="1"/>
  <c r="J153" i="14"/>
  <c r="K153" i="14"/>
  <c r="L153" i="14"/>
  <c r="P153" i="14"/>
  <c r="M153" i="14" s="1"/>
  <c r="J154" i="14"/>
  <c r="K154" i="14"/>
  <c r="L154" i="14"/>
  <c r="P154" i="14"/>
  <c r="M154" i="14" s="1"/>
  <c r="J155" i="14"/>
  <c r="K155" i="14"/>
  <c r="L155" i="14"/>
  <c r="P155" i="14"/>
  <c r="M155" i="14"/>
  <c r="J156" i="14"/>
  <c r="K156" i="14"/>
  <c r="L156" i="14"/>
  <c r="P156" i="14"/>
  <c r="M156" i="14" s="1"/>
  <c r="D18" i="15"/>
  <c r="D22" i="7"/>
  <c r="H27" i="7"/>
  <c r="B24" i="7"/>
  <c r="U11" i="43"/>
  <c r="O6" i="43"/>
  <c r="AD1" i="43"/>
  <c r="U14" i="21"/>
  <c r="K6" i="21"/>
  <c r="AH1" i="21"/>
  <c r="AC1" i="21"/>
  <c r="U14" i="43"/>
  <c r="U9" i="43"/>
  <c r="M6" i="43"/>
  <c r="AH1" i="43"/>
  <c r="AB1" i="43"/>
  <c r="U10" i="21"/>
  <c r="F6" i="21"/>
  <c r="AG1" i="21"/>
  <c r="AB1" i="21"/>
  <c r="U12" i="21"/>
  <c r="U8" i="43"/>
  <c r="U12" i="43"/>
  <c r="K6" i="43"/>
  <c r="U13" i="21"/>
  <c r="U8" i="21"/>
  <c r="AF1" i="21"/>
  <c r="U15" i="21"/>
  <c r="U13" i="43"/>
  <c r="U10" i="43"/>
  <c r="AC1" i="43"/>
  <c r="AG1" i="43"/>
  <c r="AE1" i="43"/>
  <c r="U9" i="21"/>
  <c r="AI1" i="42"/>
  <c r="AE1" i="42"/>
  <c r="E46" i="31"/>
  <c r="B31" i="31"/>
  <c r="B25" i="31"/>
  <c r="AJ1" i="31"/>
  <c r="AF1" i="31"/>
  <c r="AB1" i="31"/>
  <c r="AJ1" i="41"/>
  <c r="AF1" i="41"/>
  <c r="AB1" i="41"/>
  <c r="E42" i="19"/>
  <c r="B30" i="19"/>
  <c r="B24" i="19"/>
  <c r="AI1" i="40"/>
  <c r="AE1" i="40"/>
  <c r="J18" i="16"/>
  <c r="B22" i="16"/>
  <c r="F18" i="16"/>
  <c r="B20" i="16"/>
  <c r="H18" i="37"/>
  <c r="AI1" i="31"/>
  <c r="AE1" i="31"/>
  <c r="B31" i="41"/>
  <c r="AI1" i="41"/>
  <c r="AE1" i="41"/>
  <c r="AH1" i="40"/>
  <c r="AD1" i="40"/>
  <c r="AD1" i="18"/>
  <c r="AH1" i="18"/>
  <c r="AB1" i="18"/>
  <c r="AF1" i="18"/>
  <c r="AJ1" i="18"/>
  <c r="AG1" i="18"/>
  <c r="D27" i="7"/>
  <c r="B21" i="16"/>
  <c r="B21" i="26"/>
  <c r="H18" i="26"/>
  <c r="AK1" i="40"/>
  <c r="AG1" i="40"/>
  <c r="AC1" i="40"/>
  <c r="B31" i="42"/>
  <c r="B25" i="42"/>
  <c r="AJ1" i="42"/>
  <c r="AF1" i="42"/>
  <c r="B32" i="31"/>
  <c r="AK1" i="31"/>
  <c r="AG1" i="31"/>
  <c r="B29" i="41"/>
  <c r="AK1" i="41"/>
  <c r="AG1" i="41"/>
  <c r="B31" i="19"/>
  <c r="AI1" i="19"/>
  <c r="AJ1" i="40"/>
  <c r="AF1" i="40"/>
  <c r="E41" i="18"/>
  <c r="AK1" i="18"/>
  <c r="AC1" i="18"/>
  <c r="B29" i="7"/>
  <c r="H22" i="7"/>
  <c r="F18" i="27"/>
  <c r="B20" i="27"/>
  <c r="B20" i="15"/>
  <c r="F18" i="15"/>
  <c r="AI1" i="7"/>
  <c r="AE1" i="7"/>
  <c r="AI1" i="27"/>
  <c r="AE1" i="27"/>
  <c r="AI1" i="37"/>
  <c r="AE1" i="37"/>
  <c r="AI1" i="15"/>
  <c r="AE1" i="15"/>
  <c r="H18" i="4"/>
  <c r="AK1" i="7"/>
  <c r="AG1" i="7"/>
  <c r="AK1" i="27"/>
  <c r="AG1" i="27"/>
  <c r="AI1" i="16"/>
  <c r="AK1" i="37"/>
  <c r="AG1" i="37"/>
  <c r="AI1" i="26"/>
  <c r="AK1" i="15"/>
  <c r="AG1" i="15"/>
  <c r="AI1" i="4"/>
  <c r="B24" i="18"/>
  <c r="B23" i="18"/>
  <c r="J24" i="42"/>
  <c r="H22" i="41"/>
  <c r="J24" i="31"/>
  <c r="B26" i="31"/>
  <c r="B22" i="27"/>
  <c r="E40" i="7" l="1"/>
  <c r="E41" i="7"/>
  <c r="M6" i="21"/>
  <c r="AD1" i="21"/>
  <c r="AE1" i="21"/>
  <c r="O6" i="21"/>
  <c r="D22" i="40"/>
  <c r="B23" i="40"/>
  <c r="E46" i="42"/>
  <c r="E47" i="42"/>
  <c r="AD1" i="31"/>
  <c r="AC1" i="31"/>
  <c r="AH1" i="27"/>
  <c r="AC1" i="27"/>
  <c r="AD1" i="27"/>
  <c r="AB1" i="27"/>
  <c r="H27" i="41"/>
  <c r="B30" i="41"/>
  <c r="D18" i="27"/>
  <c r="B19" i="27"/>
  <c r="AF1" i="26"/>
  <c r="AK1" i="26"/>
  <c r="AE1" i="26"/>
  <c r="AC1" i="26"/>
  <c r="AH1" i="26"/>
  <c r="AD1" i="26"/>
  <c r="AG1" i="42"/>
  <c r="AC1" i="42"/>
  <c r="AK1" i="42"/>
  <c r="AB1" i="42"/>
  <c r="B34" i="31"/>
  <c r="AH1" i="31"/>
  <c r="AB1" i="19"/>
  <c r="AG1" i="19"/>
  <c r="AD1" i="19"/>
  <c r="AJ1" i="19"/>
  <c r="AE1" i="19"/>
  <c r="AF1" i="19"/>
  <c r="B25" i="40"/>
  <c r="H22" i="40"/>
  <c r="B29" i="18"/>
  <c r="F27" i="18"/>
  <c r="AJ1" i="27"/>
  <c r="AB1" i="26"/>
  <c r="AK1" i="16"/>
  <c r="AF1" i="16"/>
  <c r="AF1" i="15"/>
  <c r="AH1" i="4"/>
  <c r="AC1" i="4"/>
  <c r="AG1" i="4"/>
  <c r="AB1" i="4"/>
  <c r="AH1" i="16"/>
  <c r="AJ1" i="15"/>
  <c r="AK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6490A838-D931-411C-9F48-5FD4DA5E6AF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F086258-F8F2-4A43-849D-04A20AFE23CE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CC162654-949C-421B-83BE-D9519C6C6A4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790CF0C-C62C-4F87-BF7F-9CCF7F3D18CF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DC605F53-A311-46B6-BD95-709ED50C7FD2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DB802055-0BC9-4150-AC96-20899F50D59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D3FB27A-D119-47D6-9FD7-E93A39C03CA4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49F1B0A1-6144-4441-ABDF-DF6CBB45E3A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17EB5CB-50C6-462E-9143-EB6DCFE0FCB9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2D30BAE3-8C09-4AD9-B9AE-02186B1A4CDE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<sst xmlns="http://schemas.openxmlformats.org/spreadsheetml/2006/main" count="1616" uniqueCount="301">
  <si>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</si>
  <si>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</si>
  <si>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</si>
  <si>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</si>
  <si>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</si>
  <si>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</si>
  <si>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</si>
  <si>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</si>
  <si>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</si>
  <si>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</si>
  <si>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1 kcs. A</t>
  </si>
  <si>
    <t>Lány 1 kcs. B</t>
  </si>
  <si>
    <t>Fiú 1 kcs. A</t>
  </si>
  <si>
    <t>Fiú 1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</si>
  <si>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</si>
  <si>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</si>
  <si>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</si>
  <si>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</si>
  <si>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</si>
  <si>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</si>
  <si>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</si>
  <si>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</si>
  <si>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</si>
  <si>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</si>
  <si>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</si>
  <si>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</si>
  <si>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</si>
  <si>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</si>
  <si>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</si>
  <si>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</si>
  <si>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</si>
  <si>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</si>
  <si>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</si>
  <si>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</si>
  <si>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</si>
  <si>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</si>
  <si>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</si>
  <si>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</si>
  <si>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</si>
  <si>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</si>
  <si>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</si>
  <si>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</si>
  <si>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</si>
  <si>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</si>
  <si>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</si>
  <si>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</si>
  <si>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</si>
  <si>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</si>
  <si>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</si>
  <si>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</si>
  <si>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Bödör</t>
  </si>
  <si>
    <t>Maja</t>
  </si>
  <si>
    <t>Zalaegerszegi Eötvös József Általános Iskola</t>
  </si>
  <si>
    <t>Miasnikova</t>
  </si>
  <si>
    <t>Vera</t>
  </si>
  <si>
    <t>Zalaegerszegi Ady Endre Általános Iskola, Gimnázium és Alapfokú Művészeti Iskola</t>
  </si>
  <si>
    <t>Varga</t>
  </si>
  <si>
    <t>Dóra Emili</t>
  </si>
  <si>
    <t>Sztárai Mihály Általános Iskola, Óvoda és Alapfokú Művészeti Iskola Pécs</t>
  </si>
  <si>
    <t xml:space="preserve">Rácz </t>
  </si>
  <si>
    <t>Dóra</t>
  </si>
  <si>
    <t>Gyulai Implom József Általános Iskola</t>
  </si>
  <si>
    <t xml:space="preserve">Escobar Janovics </t>
  </si>
  <si>
    <t>Daniella</t>
  </si>
  <si>
    <t>Felsővárosi Ált. Isk. Szfvár</t>
  </si>
  <si>
    <t xml:space="preserve">Lakatos </t>
  </si>
  <si>
    <t>Léna</t>
  </si>
  <si>
    <t>Fóti Fáy András Ált.Isk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</si>
  <si>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</si>
  <si>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</si>
  <si>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</si>
  <si>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</si>
  <si>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</si>
  <si>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</si>
  <si>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</si>
  <si>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</si>
  <si>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</si>
  <si>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</si>
  <si>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</si>
  <si>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</si>
  <si>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</si>
  <si>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</si>
  <si>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</si>
  <si>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</si>
  <si>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</si>
  <si>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</si>
  <si>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</si>
  <si>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</si>
  <si>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</si>
  <si>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</si>
  <si>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</si>
  <si>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</si>
  <si>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</si>
  <si>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</si>
  <si>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</si>
  <si>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</si>
  <si>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</si>
  <si>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</si>
  <si>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</si>
  <si>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</si>
  <si>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</si>
  <si>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</si>
  <si>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</si>
  <si>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</si>
  <si>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</si>
  <si>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</si>
  <si>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</si>
  <si>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</si>
  <si>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</si>
  <si>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</si>
  <si>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</si>
  <si>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</si>
  <si>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</si>
  <si>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</si>
  <si>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</si>
  <si>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</si>
  <si>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D - E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</si>
  <si>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</si>
  <si>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</si>
  <si>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</si>
  <si>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</si>
  <si>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</si>
  <si>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</si>
  <si>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</si>
  <si>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</si>
  <si>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</si>
  <si>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</si>
  <si>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</si>
  <si>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</si>
  <si>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</si>
  <si>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</si>
  <si>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</si>
  <si>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</si>
  <si>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</si>
  <si>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</si>
  <si>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</si>
  <si>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</si>
  <si>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</si>
  <si>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</si>
  <si>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</si>
  <si>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</si>
  <si>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>Nagy</t>
  </si>
  <si>
    <t>Zoé</t>
  </si>
  <si>
    <t>Tiszakécskei Református Általános Iskola és Gimnázium</t>
  </si>
  <si>
    <t xml:space="preserve">Fabó </t>
  </si>
  <si>
    <t>Emma</t>
  </si>
  <si>
    <t>Koch Valéria Gimnázium, Általános Iskola, Óvoda és Kollégium Pécs</t>
  </si>
  <si>
    <t>Arnold</t>
  </si>
  <si>
    <t>Johanna</t>
  </si>
  <si>
    <t>Bólyi Általános Iskola és Alapfokú Művészeti Iskola</t>
  </si>
  <si>
    <t xml:space="preserve">Gebei </t>
  </si>
  <si>
    <t>Hanna</t>
  </si>
  <si>
    <t xml:space="preserve">Schriffert </t>
  </si>
  <si>
    <t>Janka</t>
  </si>
  <si>
    <t>Oláh</t>
  </si>
  <si>
    <t>Sarolta</t>
  </si>
  <si>
    <t>Szent György Görögkatolikus Általános Iskola</t>
  </si>
  <si>
    <t>Répászki</t>
  </si>
  <si>
    <t>Panna</t>
  </si>
  <si>
    <t>Gárdonyi Géza Katolikus Általános Iskola és Óvoda</t>
  </si>
  <si>
    <t>Biener</t>
  </si>
  <si>
    <t>Eliza</t>
  </si>
  <si>
    <t>Grosics Gyula Katolikus Sport Általános Iskola</t>
  </si>
  <si>
    <t xml:space="preserve">Lente </t>
  </si>
  <si>
    <t>Zoé Vera</t>
  </si>
  <si>
    <t>Debreceni Egyetem Kossuth Lajos Gyakorló Gimnáziuma és Általános Iskolája</t>
  </si>
  <si>
    <t xml:space="preserve">Bellér </t>
  </si>
  <si>
    <t>Szofi</t>
  </si>
  <si>
    <t xml:space="preserve">Rosiczky </t>
  </si>
  <si>
    <t>Kendra</t>
  </si>
  <si>
    <t>Hatvani Szent István Sportiskolai Általános Iskola</t>
  </si>
  <si>
    <t xml:space="preserve">Rézműves </t>
  </si>
  <si>
    <t>Kitti</t>
  </si>
  <si>
    <t>Gyöngyössolymosi Nagy Gyula Katolikus Általános Iskola és Alapfokú Művészeti Iskola</t>
  </si>
  <si>
    <t>Székely</t>
  </si>
  <si>
    <t>Szonja</t>
  </si>
  <si>
    <t>Szent István Sport Általános Iskola és Gimnázium</t>
  </si>
  <si>
    <t>Kovács</t>
  </si>
  <si>
    <t>Kata</t>
  </si>
  <si>
    <t>Jászberényi Nagyboldogasszony Katolikus Óvoda, Kéttannyelvű Általános Iskola és Gimnázium</t>
  </si>
  <si>
    <t xml:space="preserve">Szirják </t>
  </si>
  <si>
    <t>Evelin</t>
  </si>
  <si>
    <t>Vaszary János Általános Iskola</t>
  </si>
  <si>
    <t xml:space="preserve">Mártha-Regős </t>
  </si>
  <si>
    <t>Lilla</t>
  </si>
  <si>
    <t xml:space="preserve">Mindszenty József R.K .Óvoda és Nyelvoktató N.N. Ált. </t>
  </si>
  <si>
    <t>Csenge</t>
  </si>
  <si>
    <t>Dunakeszi Fazekas M. Német Nyelvoktató N. Ált. Isk.</t>
  </si>
  <si>
    <t xml:space="preserve">Szita </t>
  </si>
  <si>
    <t>B.lelle-Karádi Ált.Isk. és AMI</t>
  </si>
  <si>
    <t xml:space="preserve">Szabó </t>
  </si>
  <si>
    <t>Abigél Ilona</t>
  </si>
  <si>
    <t>Reményik Sándor Evangélikus Óvoda, Általános Iskola és Alapfokú Művészeti Iskola</t>
  </si>
  <si>
    <t xml:space="preserve">Orbán </t>
  </si>
  <si>
    <t>Olívia</t>
  </si>
  <si>
    <t>ELTE Bolyai János Gyakorló Általános Iskola és Gimnázium</t>
  </si>
  <si>
    <t xml:space="preserve">Barcza </t>
  </si>
  <si>
    <t>Róza</t>
  </si>
  <si>
    <t>Balatonfüredi Radnóti Miklós Általános Iskola</t>
  </si>
  <si>
    <t>Zsanna Zsuzsa</t>
  </si>
  <si>
    <t xml:space="preserve">Csikós </t>
  </si>
  <si>
    <t>Marcell</t>
  </si>
  <si>
    <t>Boldog Gizella Katolikus Általános Iskola és Óvoda Mohács</t>
  </si>
  <si>
    <t>Horváth</t>
  </si>
  <si>
    <t>Benedek</t>
  </si>
  <si>
    <t>Pécsi Tudományegyetem Gyakorló Általános Iskola, Gimnázium és Óvoda</t>
  </si>
  <si>
    <t>S. Nagy</t>
  </si>
  <si>
    <t>Mezőberényi Petőfi Sándor Evangélikus  Gimnázium, Kollégium és Általános Iskola</t>
  </si>
  <si>
    <t xml:space="preserve">Nagy </t>
  </si>
  <si>
    <t>Máté</t>
  </si>
  <si>
    <t xml:space="preserve"> Szentesi Koszta József Ált.Isk.</t>
  </si>
  <si>
    <t>Kovácsik</t>
  </si>
  <si>
    <t>Zalán</t>
  </si>
  <si>
    <t>Tóvárosi Ált Isk Szfvár</t>
  </si>
  <si>
    <t xml:space="preserve">Vadász </t>
  </si>
  <si>
    <t>Noel</t>
  </si>
  <si>
    <t>AUDI Hungaria Iskolaközpont Győr</t>
  </si>
  <si>
    <t xml:space="preserve">Irtó </t>
  </si>
  <si>
    <t>Zsombor</t>
  </si>
  <si>
    <t>Talentum Angol-Magyar Két Tanítási Nyelvű Általános Iskola és Művészeti Szakgimnázium</t>
  </si>
  <si>
    <t xml:space="preserve">Teleki </t>
  </si>
  <si>
    <t xml:space="preserve">Zsombor </t>
  </si>
  <si>
    <t>Esztergomi József Attila Általános Iskola</t>
  </si>
  <si>
    <t>Juhász</t>
  </si>
  <si>
    <t xml:space="preserve"> Vendel</t>
  </si>
  <si>
    <t>Dunakeszi Bárdos Lajos Ált.Isk.</t>
  </si>
  <si>
    <t xml:space="preserve">Prisztóka 	</t>
  </si>
  <si>
    <t>Mátyás</t>
  </si>
  <si>
    <t>Gödöllői Hajós Alfréd Ált.Isk.</t>
  </si>
  <si>
    <t xml:space="preserve">Szoó </t>
  </si>
  <si>
    <t>Benedek Máté</t>
  </si>
  <si>
    <t xml:space="preserve">Meskó </t>
  </si>
  <si>
    <t>Levente</t>
  </si>
  <si>
    <t>Gothard Jenő Általános Iskola</t>
  </si>
  <si>
    <t xml:space="preserve">Schneider </t>
  </si>
  <si>
    <t>Lóránt</t>
  </si>
  <si>
    <t>Békési</t>
  </si>
  <si>
    <t>Ádám</t>
  </si>
  <si>
    <t xml:space="preserve">Gyimesi </t>
  </si>
  <si>
    <t>András</t>
  </si>
  <si>
    <t>Gyulai Római Katolikus Gimnázium, Általános Iskola, Óvoda és Kollégium</t>
  </si>
  <si>
    <t xml:space="preserve">Szűcs </t>
  </si>
  <si>
    <t>Sámuel</t>
  </si>
  <si>
    <t xml:space="preserve">Mészáros </t>
  </si>
  <si>
    <t>Erik</t>
  </si>
  <si>
    <t>Balázs Győző Református Gimnázium, Egységes Művészeti Szakgimnázium és Magyar - Angol Két Tanítási Nyelvű Művészeti Általános Iskola, Alapfokú Művészetoktatási Iskola</t>
  </si>
  <si>
    <t xml:space="preserve">Pálffy </t>
  </si>
  <si>
    <t>Tamás Vincent</t>
  </si>
  <si>
    <t>Aquincum Angol-Magyar Két Tanítási Nyelvű Általános Iskola</t>
  </si>
  <si>
    <t>Szabadíts</t>
  </si>
  <si>
    <t>Bence</t>
  </si>
  <si>
    <t>Áldás Utcai Általános Iskola</t>
  </si>
  <si>
    <t>Palotás</t>
  </si>
  <si>
    <t>Kevin</t>
  </si>
  <si>
    <t xml:space="preserve">Kerekes </t>
  </si>
  <si>
    <t>Vince János</t>
  </si>
  <si>
    <t xml:space="preserve">Andrásik </t>
  </si>
  <si>
    <t>Miklós</t>
  </si>
  <si>
    <t>Barnabás</t>
  </si>
  <si>
    <t>Szent Imre Katolikus Általános Iskola és Jó Pásztor Óvoda, Alapfokú Művészeti Iskola</t>
  </si>
  <si>
    <t xml:space="preserve">Juhász </t>
  </si>
  <si>
    <t>Bendegúz</t>
  </si>
  <si>
    <t>Bálint</t>
  </si>
  <si>
    <t>Jászsági Gróf Apponyi Albert Általános Iskola és Alapfokú Művészeti Iskola</t>
  </si>
  <si>
    <t>Papp</t>
  </si>
  <si>
    <t>Milán</t>
  </si>
  <si>
    <t>Farkas</t>
  </si>
  <si>
    <t>Kolos Ervin</t>
  </si>
  <si>
    <t>Százhalombattai 1. Számú Ált.Isk.</t>
  </si>
  <si>
    <t>Dévai</t>
  </si>
  <si>
    <t>Pittner Dénes Ált.Isk. és Alapfokú Művészeti Isk.</t>
  </si>
  <si>
    <t xml:space="preserve">Magyar </t>
  </si>
  <si>
    <t>Zétény</t>
  </si>
  <si>
    <t>Marcali Mikszáth K. Ált.Isk.</t>
  </si>
  <si>
    <t xml:space="preserve">Ecsődi </t>
  </si>
  <si>
    <t>Boglári Ált. Isk. és AMI</t>
  </si>
  <si>
    <t xml:space="preserve">Szőts </t>
  </si>
  <si>
    <t>Péter</t>
  </si>
  <si>
    <t>Bonyhádi Petőfi Sándor Evangélikus Gimnázium, Kollégium, Általános Iskola és Alapfokú Művészeti Iskola</t>
  </si>
  <si>
    <t>Oroszlán</t>
  </si>
  <si>
    <t>Szentgotthárdi Arany János Általános Iskola</t>
  </si>
  <si>
    <t xml:space="preserve">Makai </t>
  </si>
  <si>
    <t xml:space="preserve">Dobó </t>
  </si>
  <si>
    <t>Márton</t>
  </si>
  <si>
    <t xml:space="preserve">Bocskay </t>
  </si>
  <si>
    <t>Dávid</t>
  </si>
  <si>
    <t>Balatonfüredi Eötvös Loránd Általános Iskola</t>
  </si>
  <si>
    <t>SZITA</t>
  </si>
  <si>
    <t>ORBÁN</t>
  </si>
  <si>
    <t>SZABÓ</t>
  </si>
  <si>
    <t>BIENER</t>
  </si>
  <si>
    <t>GEBEI</t>
  </si>
  <si>
    <t>DOBÓ</t>
  </si>
  <si>
    <t>SZŐTS</t>
  </si>
  <si>
    <t>MAGYAR</t>
  </si>
  <si>
    <t>ECSŐDI</t>
  </si>
  <si>
    <t>MAKAI</t>
  </si>
  <si>
    <t>OROSZLÁN</t>
  </si>
  <si>
    <t>BOCSKAY</t>
  </si>
  <si>
    <t>BARCZA</t>
  </si>
  <si>
    <t>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</si>
</sst>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/"/>
    <numFmt numFmtId="165" formatCode="_-\$* #,##0.00_-;&quot;-$&quot;* #,##0.00_-;_-\$* \-??_-;_-@_-"/>
    <numFmt numFmtId="166" formatCode="d\-mmm\-yy"/>
  </numFmts>
  <fonts count="64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sz val="9"/>
      <name val="Calibri"/>
      <family val="2"/>
      <charset val="238"/>
    </font>
    <font>
      <b/>
      <sz val="11"/>
      <color indexed="25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1"/>
    </font>
    <font>
      <sz val="9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0"/>
      <color indexed="8"/>
      <name val="Calibri"/>
      <family val="2"/>
      <charset val="238"/>
    </font>
    <font>
      <b/>
      <sz val="11"/>
      <name val="Calibri"/>
      <family val="2"/>
      <charset val="1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5" fontId="63" fillId="0" borderId="0" applyFill="0" applyBorder="0" applyAlignment="0" applyProtection="0"/>
  </cellStyleXfs>
  <cellXfs count="451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ont="1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Fill="1" applyAlignment="1">
      <alignment vertical="top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0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NumberFormat="1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2" xfId="0" applyNumberFormat="1" applyFont="1" applyBorder="1" applyAlignment="1">
      <alignment horizontal="center" vertical="center"/>
    </xf>
    <xf numFmtId="0" fontId="18" fillId="0" borderId="33" xfId="0" applyNumberFormat="1" applyFont="1" applyBorder="1" applyAlignment="1">
      <alignment horizontal="center" vertical="center"/>
    </xf>
    <xf numFmtId="0" fontId="33" fillId="0" borderId="4" xfId="0" applyFont="1" applyBorder="1"/>
    <xf numFmtId="0" fontId="35" fillId="0" borderId="4" xfId="0" applyFont="1" applyBorder="1"/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9" fillId="0" borderId="4" xfId="0" applyFont="1" applyBorder="1" applyAlignment="1">
      <alignment horizontal="left" vertical="center"/>
    </xf>
    <xf numFmtId="0" fontId="18" fillId="0" borderId="29" xfId="0" applyFont="1" applyBorder="1" applyAlignment="1">
      <alignment vertical="center"/>
    </xf>
    <xf numFmtId="0" fontId="18" fillId="0" borderId="13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35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0" fillId="0" borderId="0" xfId="0" applyFill="1"/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41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7" fillId="6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/>
    <xf numFmtId="49" fontId="18" fillId="0" borderId="0" xfId="0" applyNumberFormat="1" applyFont="1" applyFill="1" applyBorder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2" fillId="2" borderId="0" xfId="0" applyNumberFormat="1" applyFont="1" applyFill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49" fontId="18" fillId="5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3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3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8" fillId="3" borderId="0" xfId="0" applyNumberFormat="1" applyFont="1" applyFill="1" applyBorder="1"/>
    <xf numFmtId="0" fontId="0" fillId="3" borderId="0" xfId="0" applyFont="1" applyFill="1" applyBorder="1" applyAlignment="1">
      <alignment horizontal="center"/>
    </xf>
    <xf numFmtId="0" fontId="0" fillId="2" borderId="0" xfId="0" applyFont="1" applyFill="1"/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0" fillId="6" borderId="0" xfId="0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44" fillId="9" borderId="0" xfId="0" applyFont="1" applyFill="1"/>
    <xf numFmtId="0" fontId="45" fillId="6" borderId="6" xfId="0" applyFont="1" applyFill="1" applyBorder="1" applyAlignment="1">
      <alignment horizontal="center" vertical="center" shrinkToFit="1"/>
    </xf>
    <xf numFmtId="0" fontId="45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NumberFormat="1" applyFill="1" applyBorder="1" applyAlignment="1">
      <alignment horizontal="center"/>
    </xf>
    <xf numFmtId="0" fontId="46" fillId="6" borderId="6" xfId="0" applyFont="1" applyFill="1" applyBorder="1" applyAlignment="1">
      <alignment horizontal="center"/>
    </xf>
    <xf numFmtId="0" fontId="44" fillId="6" borderId="0" xfId="0" applyFont="1" applyFill="1"/>
    <xf numFmtId="0" fontId="18" fillId="6" borderId="0" xfId="0" applyFont="1" applyFill="1"/>
    <xf numFmtId="0" fontId="46" fillId="6" borderId="0" xfId="0" applyFont="1" applyFill="1" applyBorder="1" applyAlignment="1">
      <alignment horizontal="center"/>
    </xf>
    <xf numFmtId="0" fontId="0" fillId="11" borderId="0" xfId="0" applyFill="1"/>
    <xf numFmtId="0" fontId="0" fillId="6" borderId="4" xfId="0" applyFont="1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2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Fill="1" applyBorder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7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7" fillId="0" borderId="0" xfId="0" applyNumberFormat="1" applyFont="1" applyFill="1" applyBorder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vertical="center"/>
    </xf>
    <xf numFmtId="49" fontId="47" fillId="6" borderId="0" xfId="0" applyNumberFormat="1" applyFont="1" applyFill="1" applyBorder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Fill="1" applyBorder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vertical="center"/>
    </xf>
    <xf numFmtId="0" fontId="0" fillId="6" borderId="0" xfId="0" applyFill="1" applyBorder="1"/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7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shrinkToFit="1"/>
    </xf>
    <xf numFmtId="0" fontId="46" fillId="6" borderId="0" xfId="0" applyFont="1" applyFill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49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Border="1" applyAlignment="1">
      <alignment horizontal="center"/>
    </xf>
    <xf numFmtId="0" fontId="50" fillId="6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0" fontId="0" fillId="6" borderId="4" xfId="0" applyFont="1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10" fillId="6" borderId="0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49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7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49" fontId="10" fillId="6" borderId="0" xfId="0" applyNumberFormat="1" applyFont="1" applyFill="1" applyAlignment="1">
      <alignment horizontal="left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0" fillId="6" borderId="0" xfId="0" applyFont="1" applyFill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7" fillId="2" borderId="0" xfId="0" applyNumberFormat="1" applyFont="1" applyFill="1" applyAlignment="1">
      <alignment horizontal="center" vertical="center"/>
    </xf>
    <xf numFmtId="49" fontId="47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51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3" fillId="6" borderId="0" xfId="0" applyFont="1" applyFill="1" applyAlignment="1">
      <alignment vertical="center"/>
    </xf>
    <xf numFmtId="0" fontId="45" fillId="6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54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5" fillId="2" borderId="0" xfId="0" applyNumberFormat="1" applyFont="1" applyFill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 shrinkToFit="1"/>
    </xf>
    <xf numFmtId="0" fontId="45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vertical="center"/>
    </xf>
    <xf numFmtId="0" fontId="55" fillId="6" borderId="0" xfId="0" applyFont="1" applyFill="1" applyAlignment="1">
      <alignment horizontal="right" vertical="center"/>
    </xf>
    <xf numFmtId="0" fontId="48" fillId="6" borderId="40" xfId="0" applyFont="1" applyFill="1" applyBorder="1" applyAlignment="1">
      <alignment horizontal="right" vertical="center"/>
    </xf>
    <xf numFmtId="0" fontId="53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3" fillId="6" borderId="29" xfId="0" applyFont="1" applyFill="1" applyBorder="1" applyAlignment="1">
      <alignment horizontal="center" vertical="center"/>
    </xf>
    <xf numFmtId="0" fontId="53" fillId="6" borderId="41" xfId="0" applyFont="1" applyFill="1" applyBorder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0" fontId="48" fillId="6" borderId="41" xfId="0" applyFont="1" applyFill="1" applyBorder="1" applyAlignment="1">
      <alignment horizontal="right" vertical="center"/>
    </xf>
    <xf numFmtId="49" fontId="53" fillId="6" borderId="6" xfId="0" applyNumberFormat="1" applyFont="1" applyFill="1" applyBorder="1" applyAlignment="1">
      <alignment vertical="center"/>
    </xf>
    <xf numFmtId="49" fontId="53" fillId="6" borderId="0" xfId="0" applyNumberFormat="1" applyFont="1" applyFill="1" applyAlignment="1">
      <alignment vertical="center"/>
    </xf>
    <xf numFmtId="0" fontId="53" fillId="6" borderId="41" xfId="0" applyFont="1" applyFill="1" applyBorder="1" applyAlignment="1">
      <alignment vertical="center"/>
    </xf>
    <xf numFmtId="49" fontId="53" fillId="6" borderId="41" xfId="0" applyNumberFormat="1" applyFont="1" applyFill="1" applyBorder="1" applyAlignment="1">
      <alignment vertical="center"/>
    </xf>
    <xf numFmtId="0" fontId="53" fillId="6" borderId="29" xfId="0" applyFont="1" applyFill="1" applyBorder="1" applyAlignment="1">
      <alignment vertical="center"/>
    </xf>
    <xf numFmtId="0" fontId="56" fillId="6" borderId="29" xfId="0" applyFont="1" applyFill="1" applyBorder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49" fontId="53" fillId="6" borderId="0" xfId="0" applyNumberFormat="1" applyFont="1" applyFill="1" applyBorder="1" applyAlignment="1">
      <alignment vertical="center"/>
    </xf>
    <xf numFmtId="49" fontId="45" fillId="6" borderId="0" xfId="0" applyNumberFormat="1" applyFont="1" applyFill="1" applyBorder="1" applyAlignment="1">
      <alignment vertical="center"/>
    </xf>
    <xf numFmtId="0" fontId="18" fillId="6" borderId="17" xfId="0" applyFont="1" applyFill="1" applyBorder="1" applyAlignment="1">
      <alignment vertical="center"/>
    </xf>
    <xf numFmtId="49" fontId="53" fillId="6" borderId="29" xfId="0" applyNumberFormat="1" applyFont="1" applyFill="1" applyBorder="1" applyAlignment="1">
      <alignment vertical="center"/>
    </xf>
    <xf numFmtId="49" fontId="49" fillId="6" borderId="0" xfId="0" applyNumberFormat="1" applyFont="1" applyFill="1" applyAlignment="1">
      <alignment horizontal="center" vertical="center"/>
    </xf>
    <xf numFmtId="49" fontId="45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5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56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7" fillId="6" borderId="0" xfId="0" applyNumberFormat="1" applyFont="1" applyFill="1" applyAlignment="1">
      <alignment horizontal="center" vertical="center"/>
    </xf>
    <xf numFmtId="49" fontId="58" fillId="6" borderId="0" xfId="0" applyNumberFormat="1" applyFont="1" applyFill="1" applyAlignment="1">
      <alignment vertical="center"/>
    </xf>
    <xf numFmtId="49" fontId="59" fillId="0" borderId="0" xfId="0" applyNumberFormat="1" applyFont="1" applyAlignment="1">
      <alignment horizontal="center" vertical="center"/>
    </xf>
    <xf numFmtId="49" fontId="59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2" fillId="2" borderId="34" xfId="0" applyNumberFormat="1" applyFont="1" applyFill="1" applyBorder="1" applyAlignment="1">
      <alignment vertical="center"/>
    </xf>
    <xf numFmtId="49" fontId="42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2" fillId="6" borderId="3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47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7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48" fillId="6" borderId="29" xfId="0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left"/>
    </xf>
    <xf numFmtId="0" fontId="39" fillId="0" borderId="0" xfId="0" applyFont="1"/>
    <xf numFmtId="0" fontId="37" fillId="0" borderId="4" xfId="0" applyFont="1" applyBorder="1"/>
    <xf numFmtId="0" fontId="39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14" fillId="6" borderId="0" xfId="0" applyNumberFormat="1" applyFont="1" applyFill="1" applyAlignment="1">
      <alignment horizontal="left"/>
    </xf>
    <xf numFmtId="0" fontId="22" fillId="2" borderId="0" xfId="0" applyNumberFormat="1" applyFont="1" applyFill="1" applyAlignment="1">
      <alignment vertical="center"/>
    </xf>
    <xf numFmtId="0" fontId="33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/>
    </xf>
    <xf numFmtId="0" fontId="61" fillId="0" borderId="4" xfId="0" applyFont="1" applyBorder="1"/>
    <xf numFmtId="0" fontId="62" fillId="0" borderId="4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Border="1" applyAlignment="1">
      <alignment vertical="top" shrinkToFit="1"/>
    </xf>
    <xf numFmtId="164" fontId="16" fillId="6" borderId="5" xfId="0" applyNumberFormat="1" applyFont="1" applyFill="1" applyBorder="1" applyAlignment="1">
      <alignment horizontal="left" vertical="center"/>
    </xf>
    <xf numFmtId="0" fontId="18" fillId="6" borderId="6" xfId="0" applyFont="1" applyFill="1" applyBorder="1" applyAlignment="1">
      <alignment vertical="center" shrinkToFit="1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0" fillId="1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38" xfId="0" applyFont="1" applyFill="1" applyBorder="1" applyAlignment="1">
      <alignment horizontal="left" vertical="center"/>
    </xf>
    <xf numFmtId="0" fontId="0" fillId="6" borderId="6" xfId="0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141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36" name="Picture 13">
          <a:extLst>
            <a:ext uri="{FF2B5EF4-FFF2-40B4-BE49-F238E27FC236}">
              <a16:creationId xmlns:a16="http://schemas.microsoft.com/office/drawing/2014/main" id="{1613854D-3E8F-FC3D-2F43-13444A39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9468" name="Picture 1">
          <a:extLst>
            <a:ext uri="{FF2B5EF4-FFF2-40B4-BE49-F238E27FC236}">
              <a16:creationId xmlns:a16="http://schemas.microsoft.com/office/drawing/2014/main" id="{CA4A1707-EEAC-31C2-C92F-74A1DD2D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19" name="Picture 3">
          <a:extLst>
            <a:ext uri="{FF2B5EF4-FFF2-40B4-BE49-F238E27FC236}">
              <a16:creationId xmlns:a16="http://schemas.microsoft.com/office/drawing/2014/main" id="{2ECE49AE-E010-30B8-59AF-F403F038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21E04C5B-8B4B-9ECB-40E4-620064F978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79565D96-9E98-775C-985C-C3AEB3D9D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15" name="Picture 21">
          <a:extLst>
            <a:ext uri="{FF2B5EF4-FFF2-40B4-BE49-F238E27FC236}">
              <a16:creationId xmlns:a16="http://schemas.microsoft.com/office/drawing/2014/main" id="{79D65D7B-A71D-24C7-695C-F4E630E1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FE801A1F-21AF-CE0C-4297-B37EA520F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7660" name="Picture 1">
          <a:extLst>
            <a:ext uri="{FF2B5EF4-FFF2-40B4-BE49-F238E27FC236}">
              <a16:creationId xmlns:a16="http://schemas.microsoft.com/office/drawing/2014/main" id="{94B5590C-5CF8-D0D4-399B-2F961EF8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56" name="Picture 1">
          <a:extLst>
            <a:ext uri="{FF2B5EF4-FFF2-40B4-BE49-F238E27FC236}">
              <a16:creationId xmlns:a16="http://schemas.microsoft.com/office/drawing/2014/main" id="{30DA89A7-9F62-C659-1C92-1C5CD040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6636" name="Picture 3">
          <a:extLst>
            <a:ext uri="{FF2B5EF4-FFF2-40B4-BE49-F238E27FC236}">
              <a16:creationId xmlns:a16="http://schemas.microsoft.com/office/drawing/2014/main" id="{4CEC6F23-BBCA-27CD-01CA-231CC41A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6879" name="Picture 21">
          <a:extLst>
            <a:ext uri="{FF2B5EF4-FFF2-40B4-BE49-F238E27FC236}">
              <a16:creationId xmlns:a16="http://schemas.microsoft.com/office/drawing/2014/main" id="{DFE477A4-E359-2391-FE7B-B79992D1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246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6868" name="Button 1" descr="Sorsolási rangsor &#10;szerinti sorbarakás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A23C39FE-15BD-4417-3186-91A1DF047A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7900" name="Picture 3">
          <a:extLst>
            <a:ext uri="{FF2B5EF4-FFF2-40B4-BE49-F238E27FC236}">
              <a16:creationId xmlns:a16="http://schemas.microsoft.com/office/drawing/2014/main" id="{4D808BC7-30C1-2D07-811C-A44C069B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0972" name="Picture 1">
          <a:extLst>
            <a:ext uri="{FF2B5EF4-FFF2-40B4-BE49-F238E27FC236}">
              <a16:creationId xmlns:a16="http://schemas.microsoft.com/office/drawing/2014/main" id="{D177FBC9-FA7C-7F53-C90F-836BAE00D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996" name="Picture 1">
          <a:extLst>
            <a:ext uri="{FF2B5EF4-FFF2-40B4-BE49-F238E27FC236}">
              <a16:creationId xmlns:a16="http://schemas.microsoft.com/office/drawing/2014/main" id="{BD0FDF79-825F-D6A8-ACB5-727EFD7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0" name="Picture 23">
          <a:extLst>
            <a:ext uri="{FF2B5EF4-FFF2-40B4-BE49-F238E27FC236}">
              <a16:creationId xmlns:a16="http://schemas.microsoft.com/office/drawing/2014/main" id="{4375FDA8-2195-339E-E139-606D6A69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3020" name="Picture 1">
          <a:extLst>
            <a:ext uri="{FF2B5EF4-FFF2-40B4-BE49-F238E27FC236}">
              <a16:creationId xmlns:a16="http://schemas.microsoft.com/office/drawing/2014/main" id="{BC94CD99-CB8D-6D36-69C2-9B3292F8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47" name="Picture 3">
          <a:extLst>
            <a:ext uri="{FF2B5EF4-FFF2-40B4-BE49-F238E27FC236}">
              <a16:creationId xmlns:a16="http://schemas.microsoft.com/office/drawing/2014/main" id="{B9D5095B-E865-071E-0F3B-82B7A97A2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A7258DFB-18EC-F9A8-726B-9ACC9791B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E6AB805B-22D8-71B3-4E8C-1413B209D6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87" name="Picture 21">
          <a:extLst>
            <a:ext uri="{FF2B5EF4-FFF2-40B4-BE49-F238E27FC236}">
              <a16:creationId xmlns:a16="http://schemas.microsoft.com/office/drawing/2014/main" id="{4C265743-1B7D-6D68-D355-B569EBC3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B1B8B9E8-8430-F509-C4B6-CC6BD2BBDE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106E38DA-0F5F-12F8-2A1E-DDBA079E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51" name="Picture 21">
          <a:extLst>
            <a:ext uri="{FF2B5EF4-FFF2-40B4-BE49-F238E27FC236}">
              <a16:creationId xmlns:a16="http://schemas.microsoft.com/office/drawing/2014/main" id="{30572E52-A512-C579-F51F-B8235DE0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7F370FD2-E7B7-A863-5F14-51A490EF62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72" name="Picture 3">
          <a:extLst>
            <a:ext uri="{FF2B5EF4-FFF2-40B4-BE49-F238E27FC236}">
              <a16:creationId xmlns:a16="http://schemas.microsoft.com/office/drawing/2014/main" id="{2F4444AB-59AC-3DF9-2990-0EA02309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4E68CBDD-E80E-66F4-CEBF-9479CEE0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396" name="Picture 1">
          <a:extLst>
            <a:ext uri="{FF2B5EF4-FFF2-40B4-BE49-F238E27FC236}">
              <a16:creationId xmlns:a16="http://schemas.microsoft.com/office/drawing/2014/main" id="{077D6501-BC74-3A13-1F7A-73AE7FCB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8444" name="Picture 1">
          <a:extLst>
            <a:ext uri="{FF2B5EF4-FFF2-40B4-BE49-F238E27FC236}">
              <a16:creationId xmlns:a16="http://schemas.microsoft.com/office/drawing/2014/main" id="{EA667899-D335-CE65-13D1-5F03DAA9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6.xml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1.xml"/><Relationship Id="rId5" Type="http://schemas.openxmlformats.org/officeDocument/2006/relationships/comments" Target="../comments6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2E03-6E79-4801-BBE5-B1BC6EAA412C}">
  <sheetPr codeName="Sheet1"/>
  <dimension ref="A1:G18"/>
  <sheetViews>
    <sheetView showGridLines="0" showZeros="0" workbookViewId="0">
      <selection activeCell="D8" activeCellId="1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437" t="s">
        <v>1</v>
      </c>
      <c r="B2" s="437"/>
      <c r="C2" s="437"/>
      <c r="D2" s="437"/>
      <c r="E2" s="437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438" t="s">
        <v>2</v>
      </c>
      <c r="B4" s="438"/>
      <c r="C4" s="438"/>
      <c r="D4" s="438"/>
      <c r="E4" s="438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3" t="s">
        <v>15</v>
      </c>
      <c r="D9" s="23"/>
      <c r="E9" s="24" t="s">
        <v>16</v>
      </c>
      <c r="F9" s="6"/>
      <c r="G9" s="6"/>
    </row>
    <row r="10" spans="1:7" x14ac:dyDescent="0.25">
      <c r="A10" s="25"/>
      <c r="B10" s="26"/>
      <c r="C10" s="27"/>
      <c r="D10" s="23" t="s">
        <v>17</v>
      </c>
      <c r="E10" s="28"/>
      <c r="F10" s="6"/>
      <c r="G10" s="6"/>
    </row>
    <row r="11" spans="1:7" x14ac:dyDescent="0.25">
      <c r="A11" s="29"/>
      <c r="B11" s="12"/>
      <c r="C11" s="30" t="s">
        <v>18</v>
      </c>
      <c r="D11" s="30" t="s">
        <v>19</v>
      </c>
      <c r="E11" s="30" t="s">
        <v>20</v>
      </c>
      <c r="F11" s="31"/>
      <c r="G11" s="31"/>
    </row>
    <row r="12" spans="1:7" x14ac:dyDescent="0.25">
      <c r="A12" s="32"/>
      <c r="B12" s="6"/>
      <c r="C12" s="33"/>
      <c r="D12" s="33"/>
      <c r="E12" s="33"/>
      <c r="F12" s="6"/>
      <c r="G12" s="6"/>
    </row>
    <row r="13" spans="1:7" ht="7.5" customHeight="1" x14ac:dyDescent="0.25">
      <c r="A13" s="31"/>
      <c r="B13" s="31"/>
      <c r="C13" s="31"/>
      <c r="D13" s="31"/>
      <c r="E13" s="34"/>
      <c r="F13" s="31"/>
      <c r="G13" s="31"/>
    </row>
    <row r="14" spans="1:7" ht="112.5" customHeight="1" x14ac:dyDescent="0.25">
      <c r="A14" s="31"/>
      <c r="B14" s="31"/>
      <c r="C14" s="31"/>
      <c r="D14" s="31"/>
      <c r="E14" s="34"/>
      <c r="F14" s="31"/>
      <c r="G14" s="31"/>
    </row>
    <row r="15" spans="1:7" ht="18.75" customHeight="1" x14ac:dyDescent="0.25">
      <c r="A15" s="35"/>
      <c r="B15" s="35"/>
      <c r="C15" s="35"/>
      <c r="D15" s="35"/>
      <c r="E15" s="34"/>
      <c r="F15" s="31"/>
      <c r="G15" s="31"/>
    </row>
    <row r="16" spans="1:7" ht="17.25" customHeight="1" x14ac:dyDescent="0.25">
      <c r="A16" s="35"/>
      <c r="B16" s="35"/>
      <c r="C16" s="35"/>
      <c r="D16" s="35"/>
      <c r="E16" s="36"/>
      <c r="F16" s="31"/>
      <c r="G16" s="31"/>
    </row>
    <row r="17" spans="1:7" ht="12.75" customHeight="1" x14ac:dyDescent="0.25">
      <c r="A17" s="37"/>
      <c r="B17" s="38"/>
      <c r="C17" s="39"/>
      <c r="D17" s="40"/>
      <c r="E17" s="34"/>
      <c r="F17" s="31"/>
      <c r="G17" s="31"/>
    </row>
    <row r="18" spans="1:7" x14ac:dyDescent="0.25">
      <c r="A18" s="31"/>
      <c r="B18" s="31"/>
      <c r="C18" s="31"/>
      <c r="D18" s="31"/>
      <c r="E18" s="34"/>
      <c r="F18" s="31"/>
      <c r="G18" s="3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A69D-236F-4151-A35B-4ADA03B28A52}">
  <sheetPr codeName="Munka16">
    <tabColor indexed="11"/>
  </sheetPr>
  <dimension ref="A1:AK51"/>
  <sheetViews>
    <sheetView showZeros="0" workbookViewId="0">
      <selection activeCell="Q20" sqref="Q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Altalanos!$B$8</f>
        <v>Lány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15</v>
      </c>
      <c r="C7" s="229">
        <f>IF($B7="","",VLOOKUP($B7,'Lány 1 kcs B ELO'!$A$7:$O$22,5))</f>
        <v>0</v>
      </c>
      <c r="D7" s="229">
        <f>IF($B7="","",VLOOKUP($B7,'Lány 1 kcs B ELO'!$A$7:$O$22,15))</f>
        <v>0</v>
      </c>
      <c r="E7" s="307" t="str">
        <f>UPPER(IF($B7="","",VLOOKUP($B7,'Lány 1 kcs B ELO'!$A$7:$O$22,2)))</f>
        <v xml:space="preserve">SZIRJÁK </v>
      </c>
      <c r="F7" s="308"/>
      <c r="G7" s="307" t="str">
        <f>IF($B7="","",VLOOKUP($B7,'Lány 1 kcs B ELO'!$A$7:$O$22,3))</f>
        <v>Evelin</v>
      </c>
      <c r="H7" s="308"/>
      <c r="I7" s="307" t="str">
        <f>IF($B7="","",VLOOKUP($B7,'Lány 1 kcs B ELO'!$A$7:$O$22,4))</f>
        <v>Vaszary János Általános Iskola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210" t="s">
        <v>69</v>
      </c>
      <c r="R7" s="303" t="s">
        <v>118</v>
      </c>
      <c r="S7" s="303" t="s">
        <v>125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219" t="s">
        <v>72</v>
      </c>
      <c r="R8" s="304" t="s">
        <v>119</v>
      </c>
      <c r="S8" s="304" t="s">
        <v>126</v>
      </c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>
        <v>10</v>
      </c>
      <c r="C9" s="229">
        <f>IF($B9="","",VLOOKUP($B9,'Lány 1 kcs B ELO'!$A$7:$O$22,5))</f>
        <v>0</v>
      </c>
      <c r="D9" s="229">
        <f>IF($B9="","",VLOOKUP($B9,'Lány 1 kcs B ELO'!$A$7:$O$22,15))</f>
        <v>0</v>
      </c>
      <c r="E9" s="230" t="str">
        <f>UPPER(IF($B9="","",VLOOKUP($B9,'Lány 1 kcs B ELO'!$A$7:$O$22,2)))</f>
        <v xml:space="preserve">BELLÉR </v>
      </c>
      <c r="F9" s="231"/>
      <c r="G9" s="230" t="str">
        <f>IF($B9="","",VLOOKUP($B9,'Lány 1 kcs B ELO'!$A$7:$O$22,3))</f>
        <v>Szofi</v>
      </c>
      <c r="H9" s="231"/>
      <c r="I9" s="230" t="str">
        <f>IF($B9="","",VLOOKUP($B9,'Lány 1 kcs B ELO'!$A$7:$O$22,4))</f>
        <v>Debreceni Egyetem Kossuth Lajos Gyakorló Gimnáziuma és Általános Iskolája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223" t="s">
        <v>82</v>
      </c>
      <c r="R9" s="309" t="s">
        <v>116</v>
      </c>
      <c r="S9" s="309" t="s">
        <v>127</v>
      </c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/>
      <c r="C11" s="229" t="str">
        <f>IF($B11="","",VLOOKUP($B11,'Lány 1 kcs B ELO'!$A$7:$O$22,5))</f>
        <v/>
      </c>
      <c r="D11" s="229" t="str">
        <f>IF($B11="","",VLOOKUP($B11,'Lány 1 kcs B ELO'!$A$7:$O$22,15))</f>
        <v/>
      </c>
      <c r="E11" s="230" t="s">
        <v>289</v>
      </c>
      <c r="F11" s="231"/>
      <c r="G11" s="230" t="s">
        <v>199</v>
      </c>
      <c r="H11" s="231"/>
      <c r="I11" s="171" t="s">
        <v>198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05" t="s">
        <v>115</v>
      </c>
      <c r="B13" s="306">
        <v>7</v>
      </c>
      <c r="C13" s="229">
        <f>IF($B13="","",VLOOKUP($B13,'Lány 1 kcs B ELO'!$A$7:$O$22,5))</f>
        <v>0</v>
      </c>
      <c r="D13" s="229">
        <f>IF($B13="","",VLOOKUP($B13,'Lány 1 kcs B ELO'!$A$7:$O$22,15))</f>
        <v>0</v>
      </c>
      <c r="E13" s="307" t="str">
        <f>UPPER(IF($B13="","",VLOOKUP($B13,'Lány 1 kcs B ELO'!$A$7:$O$22,2)))</f>
        <v>RÉPÁSZKI</v>
      </c>
      <c r="F13" s="308"/>
      <c r="G13" s="307" t="str">
        <f>IF($B13="","",VLOOKUP($B13,'Lány 1 kcs B ELO'!$A$7:$O$22,3))</f>
        <v>Panna</v>
      </c>
      <c r="H13" s="308"/>
      <c r="I13" s="307" t="str">
        <f>IF($B13="","",VLOOKUP($B13,'Lány 1 kcs B ELO'!$A$7:$O$22,4))</f>
        <v>Gárdonyi Géza Katolikus Általános Iskola és Óvoda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7" t="s">
        <v>117</v>
      </c>
      <c r="B15" s="311">
        <v>1</v>
      </c>
      <c r="C15" s="229">
        <f>IF($B15="","",VLOOKUP($B15,'Lány 1 kcs B ELO'!$A$7:$O$22,5))</f>
        <v>0</v>
      </c>
      <c r="D15" s="229">
        <f>IF($B15="","",VLOOKUP($B15,'Lány 1 kcs B ELO'!$A$7:$O$22,15))</f>
        <v>0</v>
      </c>
      <c r="E15" s="230" t="str">
        <f>UPPER(IF($B15="","",VLOOKUP($B15,'Lány 1 kcs B ELO'!$A$7:$O$22,2)))</f>
        <v>NAGY</v>
      </c>
      <c r="F15" s="231"/>
      <c r="G15" s="230" t="str">
        <f>IF($B15="","",VLOOKUP($B15,'Lány 1 kcs B ELO'!$A$7:$O$22,3))</f>
        <v>Zoé</v>
      </c>
      <c r="H15" s="231"/>
      <c r="I15" s="230" t="str">
        <f>IF($B15="","",VLOOKUP($B15,'Lány 1 kcs B ELO'!$A$7:$O$22,4))</f>
        <v>Tiszakécskei Református Általános Iskola és Gimnázium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>
        <v>13</v>
      </c>
      <c r="C17" s="229">
        <f>IF($B17="","",VLOOKUP($B17,'Lány 1 kcs B ELO'!$A$7:$O$22,5))</f>
        <v>0</v>
      </c>
      <c r="D17" s="229">
        <f>IF($B17="","",VLOOKUP($B17,'Lány 1 kcs B ELO'!$A$7:$O$22,15))</f>
        <v>0</v>
      </c>
      <c r="E17" s="230" t="str">
        <f>UPPER(IF($B17="","",VLOOKUP($B17,'Lány 1 kcs B ELO'!$A$7:$O$22,2)))</f>
        <v>SZÉKELY</v>
      </c>
      <c r="F17" s="231"/>
      <c r="G17" s="230" t="str">
        <f>IF($B17="","",VLOOKUP($B17,'Lány 1 kcs B ELO'!$A$7:$O$22,3))</f>
        <v>Szonja</v>
      </c>
      <c r="H17" s="231"/>
      <c r="I17" s="230" t="str">
        <f>IF($B17="","",VLOOKUP($B17,'Lány 1 kcs B ELO'!$A$7:$O$22,4))</f>
        <v>Szent István Sport Általános Iskola és Gimnázium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7"/>
      <c r="B18" s="310"/>
      <c r="C18" s="236"/>
      <c r="D18" s="236"/>
      <c r="E18" s="236"/>
      <c r="F18" s="236"/>
      <c r="G18" s="236"/>
      <c r="H18" s="236"/>
      <c r="I18" s="236"/>
      <c r="J18" s="225"/>
      <c r="K18" s="227"/>
      <c r="L18" s="227"/>
      <c r="M18" s="237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227" t="s">
        <v>120</v>
      </c>
      <c r="B19" s="311"/>
      <c r="C19" s="229" t="str">
        <f>IF($B19="","",VLOOKUP($B19,'Lány 1 kcs B ELO'!$A$7:$O$22,5))</f>
        <v/>
      </c>
      <c r="D19" s="229" t="str">
        <f>IF($B19="","",VLOOKUP($B19,'Lány 1 kcs B ELO'!$A$7:$O$22,15))</f>
        <v/>
      </c>
      <c r="E19" s="230" t="str">
        <f>UPPER(IF($B19="","",VLOOKUP($B19,'Lány 1 kcs B ELO'!$A$7:$O$22,2)))</f>
        <v/>
      </c>
      <c r="F19" s="231"/>
      <c r="G19" s="230" t="str">
        <f>IF($B19="","",VLOOKUP($B19,'Lány 1 kcs B ELO'!$A$7:$O$22,3))</f>
        <v/>
      </c>
      <c r="H19" s="231"/>
      <c r="I19" s="230" t="str">
        <f>IF($B19="","",VLOOKUP($B19,'Lány 1 kcs B ELO'!$A$7:$O$22,4))</f>
        <v/>
      </c>
      <c r="J19" s="225"/>
      <c r="K19" s="232"/>
      <c r="L19" s="233" t="str">
        <f>IF(K19="","",CONCATENATE(VLOOKUP($Y$3,$AB$1:$AK$1,K19)," pont"))</f>
        <v/>
      </c>
      <c r="M19" s="234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25"/>
      <c r="B22" s="443"/>
      <c r="C22" s="443"/>
      <c r="D22" s="444" t="str">
        <f>E7</f>
        <v xml:space="preserve">SZIRJÁK </v>
      </c>
      <c r="E22" s="444"/>
      <c r="F22" s="444" t="str">
        <f>E9</f>
        <v xml:space="preserve">BELLÉR </v>
      </c>
      <c r="G22" s="444"/>
      <c r="H22" s="444" t="str">
        <f>E11</f>
        <v>SZABÓ</v>
      </c>
      <c r="I22" s="444"/>
      <c r="J22" s="225"/>
      <c r="K22" s="225"/>
      <c r="L22" s="225"/>
      <c r="M22" s="312" t="s">
        <v>79</v>
      </c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ht="18.75" customHeight="1" x14ac:dyDescent="0.25">
      <c r="A23" s="239" t="s">
        <v>68</v>
      </c>
      <c r="B23" s="445" t="str">
        <f>E7</f>
        <v xml:space="preserve">SZIRJÁK </v>
      </c>
      <c r="C23" s="445"/>
      <c r="D23" s="446"/>
      <c r="E23" s="446"/>
      <c r="F23" s="447"/>
      <c r="G23" s="447"/>
      <c r="H23" s="447"/>
      <c r="I23" s="447"/>
      <c r="J23" s="225"/>
      <c r="K23" s="225"/>
      <c r="L23" s="225"/>
      <c r="M23" s="313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ht="18.75" customHeight="1" x14ac:dyDescent="0.25">
      <c r="A24" s="239" t="s">
        <v>88</v>
      </c>
      <c r="B24" s="445" t="str">
        <f>E9</f>
        <v xml:space="preserve">BELLÉR </v>
      </c>
      <c r="C24" s="445"/>
      <c r="D24" s="447"/>
      <c r="E24" s="447"/>
      <c r="F24" s="446"/>
      <c r="G24" s="446"/>
      <c r="H24" s="447"/>
      <c r="I24" s="447"/>
      <c r="J24" s="225"/>
      <c r="K24" s="225"/>
      <c r="L24" s="225"/>
      <c r="M24" s="313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ht="18.75" customHeight="1" x14ac:dyDescent="0.25">
      <c r="A25" s="239" t="s">
        <v>91</v>
      </c>
      <c r="B25" s="445" t="str">
        <f>E11</f>
        <v>SZABÓ</v>
      </c>
      <c r="C25" s="445"/>
      <c r="D25" s="447"/>
      <c r="E25" s="447"/>
      <c r="F25" s="447"/>
      <c r="G25" s="447"/>
      <c r="H25" s="446"/>
      <c r="I25" s="446"/>
      <c r="J25" s="225"/>
      <c r="K25" s="225"/>
      <c r="L25" s="225"/>
      <c r="M25" s="313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314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ht="18.75" customHeight="1" x14ac:dyDescent="0.25">
      <c r="A27" s="225"/>
      <c r="B27" s="443"/>
      <c r="C27" s="443"/>
      <c r="D27" s="444" t="str">
        <f>E13</f>
        <v>RÉPÁSZKI</v>
      </c>
      <c r="E27" s="444"/>
      <c r="F27" s="444" t="str">
        <f>E15</f>
        <v>NAGY</v>
      </c>
      <c r="G27" s="444"/>
      <c r="H27" s="444" t="str">
        <f>E17</f>
        <v>SZÉKELY</v>
      </c>
      <c r="I27" s="444"/>
      <c r="J27" s="444" t="str">
        <f>E19</f>
        <v/>
      </c>
      <c r="K27" s="444"/>
      <c r="L27" s="225"/>
      <c r="M27" s="314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239" t="s">
        <v>115</v>
      </c>
      <c r="B28" s="445" t="str">
        <f>E13</f>
        <v>RÉPÁSZKI</v>
      </c>
      <c r="C28" s="445"/>
      <c r="D28" s="446"/>
      <c r="E28" s="446"/>
      <c r="F28" s="447"/>
      <c r="G28" s="447"/>
      <c r="H28" s="447"/>
      <c r="I28" s="447"/>
      <c r="J28" s="444"/>
      <c r="K28" s="444"/>
      <c r="L28" s="225"/>
      <c r="M28" s="313"/>
    </row>
    <row r="29" spans="1:37" ht="18.75" customHeight="1" x14ac:dyDescent="0.25">
      <c r="A29" s="239" t="s">
        <v>117</v>
      </c>
      <c r="B29" s="445" t="str">
        <f>E15</f>
        <v>NAGY</v>
      </c>
      <c r="C29" s="445"/>
      <c r="D29" s="447"/>
      <c r="E29" s="447"/>
      <c r="F29" s="446"/>
      <c r="G29" s="446"/>
      <c r="H29" s="447"/>
      <c r="I29" s="447"/>
      <c r="J29" s="447"/>
      <c r="K29" s="447"/>
      <c r="L29" s="225"/>
      <c r="M29" s="313"/>
    </row>
    <row r="30" spans="1:37" ht="18.75" customHeight="1" x14ac:dyDescent="0.25">
      <c r="A30" s="239" t="s">
        <v>120</v>
      </c>
      <c r="B30" s="445" t="str">
        <f>E17</f>
        <v>SZÉKELY</v>
      </c>
      <c r="C30" s="445"/>
      <c r="D30" s="447"/>
      <c r="E30" s="447"/>
      <c r="F30" s="447"/>
      <c r="G30" s="447"/>
      <c r="H30" s="446"/>
      <c r="I30" s="446"/>
      <c r="J30" s="447"/>
      <c r="K30" s="447"/>
      <c r="L30" s="225"/>
      <c r="M30" s="313"/>
    </row>
    <row r="31" spans="1:37" ht="18.75" customHeight="1" x14ac:dyDescent="0.25">
      <c r="A31" s="239" t="s">
        <v>128</v>
      </c>
      <c r="B31" s="445" t="str">
        <f>E19</f>
        <v/>
      </c>
      <c r="C31" s="445"/>
      <c r="D31" s="447"/>
      <c r="E31" s="447"/>
      <c r="F31" s="447"/>
      <c r="G31" s="447"/>
      <c r="H31" s="444"/>
      <c r="I31" s="444"/>
      <c r="J31" s="446"/>
      <c r="K31" s="446"/>
      <c r="L31" s="225"/>
      <c r="M31" s="313"/>
    </row>
    <row r="32" spans="1:37" ht="18.75" customHeight="1" x14ac:dyDescent="0.25">
      <c r="A32" s="316"/>
      <c r="B32" s="317"/>
      <c r="C32" s="317"/>
      <c r="D32" s="316"/>
      <c r="E32" s="316"/>
      <c r="F32" s="316"/>
      <c r="G32" s="316"/>
      <c r="H32" s="316"/>
      <c r="I32" s="316"/>
      <c r="J32" s="225"/>
      <c r="K32" s="225"/>
      <c r="L32" s="225"/>
      <c r="M32" s="318"/>
    </row>
    <row r="33" spans="1:19" x14ac:dyDescent="0.25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</row>
    <row r="34" spans="1:19" x14ac:dyDescent="0.25">
      <c r="A34" s="225" t="s">
        <v>121</v>
      </c>
      <c r="B34" s="225"/>
      <c r="C34" s="450" t="str">
        <f>IF(M23=1,B23,IF(M24=1,B24,IF(M25=1,B25,"")))</f>
        <v/>
      </c>
      <c r="D34" s="450"/>
      <c r="E34" s="227" t="s">
        <v>122</v>
      </c>
      <c r="F34" s="450" t="str">
        <f>IF(M28=1,B28,IF(M29=1,B29,IF(M30=1,B30,IF(M31=1,B31,""))))</f>
        <v/>
      </c>
      <c r="G34" s="450"/>
      <c r="H34" s="225"/>
      <c r="I34" s="240"/>
      <c r="J34" s="225"/>
      <c r="K34" s="225"/>
      <c r="L34" s="225"/>
      <c r="M34" s="225"/>
    </row>
    <row r="35" spans="1:19" x14ac:dyDescent="0.25">
      <c r="A35" s="225"/>
      <c r="B35" s="225"/>
      <c r="C35" s="225"/>
      <c r="D35" s="225"/>
      <c r="E35" s="225"/>
      <c r="F35" s="227"/>
      <c r="G35" s="227"/>
      <c r="H35" s="225"/>
      <c r="I35" s="225"/>
      <c r="J35" s="225"/>
      <c r="K35" s="225"/>
      <c r="L35" s="225"/>
      <c r="M35" s="225"/>
    </row>
    <row r="36" spans="1:19" x14ac:dyDescent="0.25">
      <c r="A36" s="225" t="s">
        <v>123</v>
      </c>
      <c r="B36" s="225"/>
      <c r="C36" s="450" t="str">
        <f>IF(M23=2,B23,IF(M24=2,B24,IF(M25=2,B25,"")))</f>
        <v/>
      </c>
      <c r="D36" s="450"/>
      <c r="E36" s="227" t="s">
        <v>122</v>
      </c>
      <c r="F36" s="450" t="str">
        <f>IF(M28=2,B28,IF(M29=2,B29,IF(M30=2,B30,IF(M31=2,B31,""))))</f>
        <v/>
      </c>
      <c r="G36" s="450"/>
      <c r="H36" s="225"/>
      <c r="I36" s="240"/>
      <c r="J36" s="225"/>
      <c r="K36" s="225"/>
      <c r="L36" s="225"/>
      <c r="M36" s="225"/>
    </row>
    <row r="37" spans="1:19" x14ac:dyDescent="0.25">
      <c r="A37" s="225"/>
      <c r="B37" s="225"/>
      <c r="C37" s="315"/>
      <c r="D37" s="315"/>
      <c r="E37" s="227"/>
      <c r="F37" s="315"/>
      <c r="G37" s="315"/>
      <c r="H37" s="225"/>
      <c r="I37" s="225"/>
      <c r="J37" s="225"/>
      <c r="K37" s="225"/>
      <c r="L37" s="225"/>
      <c r="M37" s="225"/>
    </row>
    <row r="38" spans="1:19" x14ac:dyDescent="0.25">
      <c r="A38" s="225" t="s">
        <v>124</v>
      </c>
      <c r="B38" s="225"/>
      <c r="C38" s="450" t="str">
        <f>IF(M23=3,B23,IF(M24=3,B24,IF(M25=3,B25,"")))</f>
        <v/>
      </c>
      <c r="D38" s="450"/>
      <c r="E38" s="227" t="s">
        <v>122</v>
      </c>
      <c r="F38" s="450" t="str">
        <f>IF(M28=3,B28,IF(M29=3,B29,IF(M30=3,B30,IF(M31=3,B31,""))))</f>
        <v/>
      </c>
      <c r="G38" s="450"/>
      <c r="H38" s="225"/>
      <c r="I38" s="240"/>
      <c r="J38" s="225"/>
      <c r="K38" s="225"/>
      <c r="L38" s="225"/>
      <c r="M38" s="225"/>
    </row>
    <row r="39" spans="1:19" x14ac:dyDescent="0.25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19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40"/>
      <c r="M40" s="225"/>
      <c r="O40" s="194"/>
      <c r="P40" s="194"/>
      <c r="Q40" s="194"/>
      <c r="R40" s="194"/>
      <c r="S40" s="194"/>
    </row>
    <row r="41" spans="1:19" x14ac:dyDescent="0.25">
      <c r="A41" s="241" t="s">
        <v>77</v>
      </c>
      <c r="B41" s="242"/>
      <c r="C41" s="243"/>
      <c r="D41" s="244" t="s">
        <v>95</v>
      </c>
      <c r="E41" s="245" t="s">
        <v>96</v>
      </c>
      <c r="F41" s="246"/>
      <c r="G41" s="244" t="s">
        <v>95</v>
      </c>
      <c r="H41" s="245" t="s">
        <v>97</v>
      </c>
      <c r="I41" s="247"/>
      <c r="J41" s="245" t="s">
        <v>98</v>
      </c>
      <c r="K41" s="248" t="s">
        <v>99</v>
      </c>
      <c r="L41" s="31"/>
      <c r="M41" s="246"/>
      <c r="O41" s="194"/>
      <c r="P41" s="251"/>
      <c r="Q41" s="251"/>
      <c r="R41" s="208"/>
      <c r="S41" s="194"/>
    </row>
    <row r="42" spans="1:19" x14ac:dyDescent="0.25">
      <c r="A42" s="252" t="s">
        <v>100</v>
      </c>
      <c r="B42" s="253"/>
      <c r="C42" s="254"/>
      <c r="D42" s="255">
        <v>1</v>
      </c>
      <c r="E42" s="449" t="str">
        <f>IF(D42&gt;$R$44,0,UPPER(VLOOKUP(D42,'Lány 1 kcs B ELO'!$A$7:$Q$134,2)))</f>
        <v>NAGY</v>
      </c>
      <c r="F42" s="449"/>
      <c r="G42" s="256" t="s">
        <v>101</v>
      </c>
      <c r="H42" s="253"/>
      <c r="I42" s="257"/>
      <c r="J42" s="258"/>
      <c r="K42" s="259" t="s">
        <v>102</v>
      </c>
      <c r="L42" s="260"/>
      <c r="M42" s="279"/>
      <c r="O42" s="194"/>
      <c r="P42" s="209"/>
      <c r="Q42" s="209"/>
      <c r="R42" s="262"/>
      <c r="S42" s="194"/>
    </row>
    <row r="43" spans="1:19" x14ac:dyDescent="0.25">
      <c r="A43" s="263" t="s">
        <v>103</v>
      </c>
      <c r="B43" s="264"/>
      <c r="C43" s="265"/>
      <c r="D43" s="266">
        <v>2</v>
      </c>
      <c r="E43" s="448" t="str">
        <f>IF(D43&gt;$R$44,0,UPPER(VLOOKUP(D43,'Lány 1 kcs B ELO'!$A$7:$Q$134,2)))</f>
        <v xml:space="preserve">FABÓ </v>
      </c>
      <c r="F43" s="448"/>
      <c r="G43" s="267" t="s">
        <v>104</v>
      </c>
      <c r="H43" s="268"/>
      <c r="I43" s="269"/>
      <c r="J43" s="270"/>
      <c r="K43" s="271"/>
      <c r="L43" s="240"/>
      <c r="M43" s="272"/>
      <c r="O43" s="194"/>
      <c r="P43" s="262"/>
      <c r="Q43" s="273"/>
      <c r="R43" s="262"/>
      <c r="S43" s="194"/>
    </row>
    <row r="44" spans="1:19" x14ac:dyDescent="0.25">
      <c r="A44" s="274"/>
      <c r="B44" s="275"/>
      <c r="C44" s="276"/>
      <c r="D44" s="266"/>
      <c r="E44" s="277"/>
      <c r="F44" s="278"/>
      <c r="G44" s="267" t="s">
        <v>105</v>
      </c>
      <c r="H44" s="268"/>
      <c r="I44" s="269"/>
      <c r="J44" s="270"/>
      <c r="K44" s="259" t="s">
        <v>106</v>
      </c>
      <c r="L44" s="260"/>
      <c r="M44" s="279"/>
      <c r="O44" s="194"/>
      <c r="P44" s="209"/>
      <c r="Q44" s="209"/>
      <c r="R44" s="298">
        <f>MIN(4,'Lány 1 kcs B ELO'!Q2)</f>
        <v>4</v>
      </c>
      <c r="S44" s="194"/>
    </row>
    <row r="45" spans="1:19" x14ac:dyDescent="0.25">
      <c r="A45" s="280"/>
      <c r="B45" s="281"/>
      <c r="C45" s="282"/>
      <c r="D45" s="266"/>
      <c r="E45" s="277"/>
      <c r="F45" s="278"/>
      <c r="G45" s="267" t="s">
        <v>107</v>
      </c>
      <c r="H45" s="268"/>
      <c r="I45" s="269"/>
      <c r="J45" s="270"/>
      <c r="K45" s="283"/>
      <c r="L45" s="278"/>
      <c r="M45" s="261"/>
      <c r="O45" s="194"/>
      <c r="P45" s="262"/>
      <c r="Q45" s="273"/>
      <c r="R45" s="262"/>
      <c r="S45" s="194"/>
    </row>
    <row r="46" spans="1:19" x14ac:dyDescent="0.25">
      <c r="A46" s="284"/>
      <c r="B46" s="285"/>
      <c r="C46" s="286"/>
      <c r="D46" s="266"/>
      <c r="E46" s="277"/>
      <c r="F46" s="278"/>
      <c r="G46" s="267" t="s">
        <v>108</v>
      </c>
      <c r="H46" s="268"/>
      <c r="I46" s="269"/>
      <c r="J46" s="270"/>
      <c r="K46" s="263"/>
      <c r="L46" s="240"/>
      <c r="M46" s="272"/>
      <c r="O46" s="194"/>
      <c r="P46" s="262"/>
      <c r="Q46" s="273"/>
      <c r="R46" s="262"/>
      <c r="S46" s="194"/>
    </row>
    <row r="47" spans="1:19" x14ac:dyDescent="0.25">
      <c r="A47" s="287"/>
      <c r="B47" s="288"/>
      <c r="C47" s="282"/>
      <c r="D47" s="266"/>
      <c r="E47" s="277"/>
      <c r="F47" s="278"/>
      <c r="G47" s="267" t="s">
        <v>109</v>
      </c>
      <c r="H47" s="268"/>
      <c r="I47" s="269"/>
      <c r="J47" s="270"/>
      <c r="K47" s="259" t="s">
        <v>33</v>
      </c>
      <c r="L47" s="260"/>
      <c r="M47" s="279"/>
      <c r="O47" s="194"/>
      <c r="P47" s="209"/>
      <c r="Q47" s="209"/>
      <c r="R47" s="262"/>
      <c r="S47" s="194"/>
    </row>
    <row r="48" spans="1:19" x14ac:dyDescent="0.25">
      <c r="A48" s="287"/>
      <c r="B48" s="288"/>
      <c r="C48" s="289"/>
      <c r="D48" s="266"/>
      <c r="E48" s="277"/>
      <c r="F48" s="278"/>
      <c r="G48" s="267" t="s">
        <v>110</v>
      </c>
      <c r="H48" s="268"/>
      <c r="I48" s="269"/>
      <c r="J48" s="270"/>
      <c r="K48" s="283"/>
      <c r="L48" s="278"/>
      <c r="M48" s="261"/>
      <c r="O48" s="194"/>
      <c r="P48" s="262"/>
      <c r="Q48" s="273"/>
      <c r="R48" s="262"/>
      <c r="S48" s="194"/>
    </row>
    <row r="49" spans="1:19" x14ac:dyDescent="0.25">
      <c r="A49" s="290"/>
      <c r="B49" s="291"/>
      <c r="C49" s="292"/>
      <c r="D49" s="293"/>
      <c r="E49" s="294"/>
      <c r="F49" s="240"/>
      <c r="G49" s="295" t="s">
        <v>111</v>
      </c>
      <c r="H49" s="264"/>
      <c r="I49" s="296"/>
      <c r="J49" s="297"/>
      <c r="K49" s="263">
        <f>L4</f>
        <v>0</v>
      </c>
      <c r="L49" s="240"/>
      <c r="M49" s="272"/>
      <c r="O49" s="194"/>
      <c r="P49" s="262"/>
      <c r="Q49" s="273"/>
      <c r="R49" s="298"/>
      <c r="S49" s="194"/>
    </row>
    <row r="50" spans="1:19" x14ac:dyDescent="0.25">
      <c r="O50" s="194"/>
      <c r="P50" s="194"/>
      <c r="Q50" s="194"/>
      <c r="R50" s="194"/>
      <c r="S50" s="194"/>
    </row>
    <row r="51" spans="1:19" x14ac:dyDescent="0.25">
      <c r="O51" s="194"/>
      <c r="P51" s="194"/>
      <c r="Q51" s="194"/>
      <c r="R51" s="194"/>
      <c r="S51" s="194"/>
    </row>
  </sheetData>
  <sheetProtection selectLockedCells="1" selectUnlockedCells="1"/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9 R44">
    <cfRule type="expression" dxfId="92" priority="1" stopIfTrue="1">
      <formula>$O$1="CU"</formula>
    </cfRule>
  </conditionalFormatting>
  <conditionalFormatting sqref="E7 E9 E11 E13 E15 E17 E19">
    <cfRule type="cellIs" dxfId="91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067B-5E4E-4A75-B3F2-BDC87D9F5900}">
  <sheetPr codeName="Munka17">
    <tabColor indexed="11"/>
  </sheetPr>
  <dimension ref="A1:AS140"/>
  <sheetViews>
    <sheetView showZeros="0" workbookViewId="0">
      <selection activeCell="K27" sqref="K27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6" customWidth="1"/>
  </cols>
  <sheetData>
    <row r="1" spans="1:45" ht="21.75" customHeight="1" x14ac:dyDescent="0.25">
      <c r="A1" s="326" t="str">
        <f>Altalanos!$A$6</f>
        <v>Diákolimpia 2026</v>
      </c>
      <c r="B1" s="326"/>
      <c r="C1" s="186"/>
      <c r="D1" s="186"/>
      <c r="E1" s="186"/>
      <c r="F1" s="186"/>
      <c r="G1" s="186"/>
      <c r="H1" s="326"/>
      <c r="I1" s="188"/>
      <c r="J1" s="189"/>
      <c r="K1" s="187" t="s">
        <v>29</v>
      </c>
      <c r="L1" s="190"/>
      <c r="M1" s="327"/>
      <c r="N1" s="189"/>
      <c r="O1" s="189"/>
      <c r="P1" s="189"/>
      <c r="Q1" s="186"/>
      <c r="R1" s="189"/>
      <c r="S1" s="328"/>
      <c r="T1" s="329"/>
      <c r="U1" s="329"/>
      <c r="V1" s="329"/>
      <c r="W1" s="329"/>
      <c r="X1" s="329"/>
      <c r="Y1" s="329"/>
      <c r="Z1" s="329"/>
      <c r="AA1" s="329"/>
      <c r="AB1" s="195" t="e">
        <f>IF($Y$5=1,CONCATENATE(VLOOKUP($Y$3,$AA$2:$AH$14,2)),CONCATENATE(VLOOKUP($Y$3,$AA$16:$AH$25,2)))</f>
        <v>#N/A</v>
      </c>
      <c r="AC1" s="195" t="e">
        <f>IF($Y$5=1,CONCATENATE(VLOOKUP($Y$3,$AA$2:$AH$14,3)),CONCATENATE(VLOOKUP($Y$3,$AA$16:$AH$25,3)))</f>
        <v>#N/A</v>
      </c>
      <c r="AD1" s="195" t="e">
        <f>IF($Y$5=1,CONCATENATE(VLOOKUP($Y$3,$AA$2:$AH$14,4)),CONCATENATE(VLOOKUP($Y$3,$AA$16:$AH$25,4)))</f>
        <v>#N/A</v>
      </c>
      <c r="AE1" s="195" t="e">
        <f>IF($Y$5=1,CONCATENATE(VLOOKUP($Y$3,$AA$2:$AH$14,5)),CONCATENATE(VLOOKUP($Y$3,$AA$16:$AH$25,5)))</f>
        <v>#N/A</v>
      </c>
      <c r="AF1" s="195" t="e">
        <f>IF($Y$5=1,CONCATENATE(VLOOKUP($Y$3,$AA$2:$AH$14,6)),CONCATENATE(VLOOKUP($Y$3,$AA$16:$AH$25,6)))</f>
        <v>#N/A</v>
      </c>
      <c r="AG1" s="195" t="e">
        <f>IF($Y$5=1,CONCATENATE(VLOOKUP($Y$3,$AA$2:$AH$14,7)),CONCATENATE(VLOOKUP($Y$3,$AA$16:$AH$25,7)))</f>
        <v>#N/A</v>
      </c>
      <c r="AH1" s="195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6" t="s">
        <v>30</v>
      </c>
      <c r="B2" s="197"/>
      <c r="C2" s="197"/>
      <c r="D2" s="197"/>
      <c r="E2" s="428" t="str">
        <f>Altalanos!$B$8</f>
        <v>Lány 1 kcs. B</v>
      </c>
      <c r="F2" s="197"/>
      <c r="G2" s="198"/>
      <c r="H2" s="199"/>
      <c r="I2" s="199"/>
      <c r="J2" s="200"/>
      <c r="K2" s="190"/>
      <c r="L2" s="190"/>
      <c r="M2" s="190"/>
      <c r="N2" s="200"/>
      <c r="O2" s="199"/>
      <c r="P2" s="200"/>
      <c r="Q2" s="199"/>
      <c r="R2" s="200"/>
      <c r="S2" s="331"/>
      <c r="T2" s="236"/>
      <c r="U2" s="236"/>
      <c r="V2" s="236"/>
      <c r="W2" s="236"/>
      <c r="X2" s="236"/>
      <c r="Y2" s="204"/>
      <c r="Z2" s="205"/>
      <c r="AA2" s="205" t="s">
        <v>68</v>
      </c>
      <c r="AB2" s="206">
        <v>300</v>
      </c>
      <c r="AC2" s="206">
        <v>250</v>
      </c>
      <c r="AD2" s="206">
        <v>200</v>
      </c>
      <c r="AE2" s="206">
        <v>150</v>
      </c>
      <c r="AF2" s="206">
        <v>120</v>
      </c>
      <c r="AG2" s="206">
        <v>90</v>
      </c>
      <c r="AH2" s="206">
        <v>40</v>
      </c>
      <c r="AI2" s="226"/>
      <c r="AJ2" s="226"/>
      <c r="AK2" s="226"/>
      <c r="AL2" s="236"/>
      <c r="AM2" s="236"/>
      <c r="AN2" s="236"/>
      <c r="AO2" s="236"/>
      <c r="AP2" s="236"/>
      <c r="AQ2" s="236"/>
      <c r="AR2" s="236"/>
      <c r="AS2" s="236"/>
    </row>
    <row r="3" spans="1:45" ht="11.25" customHeight="1" x14ac:dyDescent="0.25">
      <c r="A3" s="52" t="s">
        <v>22</v>
      </c>
      <c r="B3" s="52"/>
      <c r="C3" s="52"/>
      <c r="D3" s="52"/>
      <c r="E3" s="429"/>
      <c r="F3" s="52"/>
      <c r="G3" s="52" t="s">
        <v>15</v>
      </c>
      <c r="H3" s="52"/>
      <c r="I3" s="52"/>
      <c r="J3" s="207"/>
      <c r="K3" s="52" t="s">
        <v>34</v>
      </c>
      <c r="L3" s="207"/>
      <c r="M3" s="52"/>
      <c r="N3" s="207"/>
      <c r="O3" s="52"/>
      <c r="P3" s="207"/>
      <c r="Q3" s="52"/>
      <c r="R3" s="53" t="s">
        <v>35</v>
      </c>
      <c r="S3" s="332"/>
      <c r="T3" s="333"/>
      <c r="U3" s="333"/>
      <c r="V3" s="333"/>
      <c r="W3" s="333"/>
      <c r="X3" s="333"/>
      <c r="Y3" s="205" t="str">
        <f>IF(K4="OB","A",IF(K4="IX","W",IF(K4="","",K4)))</f>
        <v/>
      </c>
      <c r="Z3" s="205"/>
      <c r="AA3" s="205" t="s">
        <v>88</v>
      </c>
      <c r="AB3" s="206">
        <v>280</v>
      </c>
      <c r="AC3" s="206">
        <v>230</v>
      </c>
      <c r="AD3" s="206">
        <v>180</v>
      </c>
      <c r="AE3" s="206">
        <v>140</v>
      </c>
      <c r="AF3" s="206">
        <v>80</v>
      </c>
      <c r="AG3" s="206">
        <v>0</v>
      </c>
      <c r="AH3" s="206">
        <v>0</v>
      </c>
      <c r="AI3" s="226"/>
      <c r="AJ3" s="226"/>
      <c r="AK3" s="226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1">
        <f>Altalanos!$A$10</f>
        <v>0</v>
      </c>
      <c r="B4" s="441"/>
      <c r="C4" s="441"/>
      <c r="D4" s="212"/>
      <c r="E4" s="213"/>
      <c r="F4" s="213"/>
      <c r="G4" s="213">
        <f>Altalanos!$C$10</f>
        <v>0</v>
      </c>
      <c r="H4" s="334"/>
      <c r="I4" s="213"/>
      <c r="J4" s="215"/>
      <c r="K4" s="214"/>
      <c r="L4" s="215"/>
      <c r="M4" s="335"/>
      <c r="N4" s="215"/>
      <c r="O4" s="213"/>
      <c r="P4" s="215"/>
      <c r="Q4" s="213"/>
      <c r="R4" s="216">
        <f>Altalanos!$E$10</f>
        <v>0</v>
      </c>
      <c r="S4" s="336"/>
      <c r="T4" s="337"/>
      <c r="U4" s="337"/>
      <c r="V4" s="337"/>
      <c r="W4" s="337"/>
      <c r="X4" s="337"/>
      <c r="Y4" s="205"/>
      <c r="Z4" s="205"/>
      <c r="AA4" s="205" t="s">
        <v>71</v>
      </c>
      <c r="AB4" s="206">
        <v>250</v>
      </c>
      <c r="AC4" s="206">
        <v>200</v>
      </c>
      <c r="AD4" s="206">
        <v>150</v>
      </c>
      <c r="AE4" s="206">
        <v>120</v>
      </c>
      <c r="AF4" s="206">
        <v>90</v>
      </c>
      <c r="AG4" s="206">
        <v>60</v>
      </c>
      <c r="AH4" s="206">
        <v>25</v>
      </c>
      <c r="AI4" s="226"/>
      <c r="AJ4" s="226"/>
      <c r="AK4" s="226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135</v>
      </c>
      <c r="C5" s="340" t="s">
        <v>77</v>
      </c>
      <c r="D5" s="339" t="s">
        <v>136</v>
      </c>
      <c r="E5" s="339" t="s">
        <v>137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138</v>
      </c>
      <c r="L5" s="342"/>
      <c r="M5" s="339" t="s">
        <v>121</v>
      </c>
      <c r="N5" s="342"/>
      <c r="O5" s="339" t="s">
        <v>139</v>
      </c>
      <c r="P5" s="342"/>
      <c r="Q5" s="339"/>
      <c r="R5" s="343"/>
      <c r="S5" s="332"/>
      <c r="T5" s="333"/>
      <c r="U5" s="333"/>
      <c r="V5" s="333"/>
      <c r="W5" s="333"/>
      <c r="X5" s="333"/>
      <c r="Y5" s="205">
        <f>IF(OR(Altalanos!$A$8="F1",Altalanos!$A$8="F2",Altalanos!$A$8="N1",Altalanos!$A$8="N2"),1,2)</f>
        <v>2</v>
      </c>
      <c r="Z5" s="205"/>
      <c r="AA5" s="205" t="s">
        <v>74</v>
      </c>
      <c r="AB5" s="206">
        <v>200</v>
      </c>
      <c r="AC5" s="206">
        <v>150</v>
      </c>
      <c r="AD5" s="206">
        <v>120</v>
      </c>
      <c r="AE5" s="206">
        <v>90</v>
      </c>
      <c r="AF5" s="206">
        <v>60</v>
      </c>
      <c r="AG5" s="206">
        <v>40</v>
      </c>
      <c r="AH5" s="206">
        <v>15</v>
      </c>
      <c r="AI5" s="226"/>
      <c r="AJ5" s="226"/>
      <c r="AK5" s="226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5"/>
      <c r="Z6" s="205"/>
      <c r="AA6" s="205" t="s">
        <v>84</v>
      </c>
      <c r="AB6" s="206">
        <v>150</v>
      </c>
      <c r="AC6" s="206">
        <v>120</v>
      </c>
      <c r="AD6" s="206">
        <v>90</v>
      </c>
      <c r="AE6" s="206">
        <v>60</v>
      </c>
      <c r="AF6" s="206">
        <v>40</v>
      </c>
      <c r="AG6" s="206">
        <v>25</v>
      </c>
      <c r="AH6" s="206">
        <v>10</v>
      </c>
      <c r="AI6" s="226"/>
      <c r="AJ6" s="226"/>
      <c r="AK6" s="226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IF($E7="","",VLOOKUP($E7,'Lány 1 kcs B ELO'!$A$7:$O$22,14))</f>
        <v/>
      </c>
      <c r="C7" s="229" t="str">
        <f>IF($E7="","",VLOOKUP($E7,'Lány 1 kcs B ELO'!$A$7:$O$22,15))</f>
        <v/>
      </c>
      <c r="D7" s="229" t="str">
        <f>IF($E7="","",VLOOKUP($E7,'Lány 1 kcs B ELO'!$A$7:$O$22,5))</f>
        <v/>
      </c>
      <c r="E7" s="352"/>
      <c r="F7" s="307" t="str">
        <f>UPPER(IF($E7="","",VLOOKUP($E7,'Lány 1 kcs B ELO'!$A$7:$O$22,2)))</f>
        <v/>
      </c>
      <c r="G7" s="307" t="str">
        <f>IF($E7="","",VLOOKUP($E7,'Lány 1 kcs B ELO'!$A$7:$O$22,3))</f>
        <v/>
      </c>
      <c r="H7" s="307"/>
      <c r="I7" s="307" t="str">
        <f>IF($E7="","",VLOOKUP($E7,'Lány 1 kcs B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5"/>
      <c r="Z7" s="205"/>
      <c r="AA7" s="205" t="s">
        <v>85</v>
      </c>
      <c r="AB7" s="206">
        <v>120</v>
      </c>
      <c r="AC7" s="206">
        <v>90</v>
      </c>
      <c r="AD7" s="206">
        <v>60</v>
      </c>
      <c r="AE7" s="206">
        <v>40</v>
      </c>
      <c r="AF7" s="206">
        <v>25</v>
      </c>
      <c r="AG7" s="206">
        <v>10</v>
      </c>
      <c r="AH7" s="206">
        <v>5</v>
      </c>
      <c r="AI7" s="226"/>
      <c r="AJ7" s="226"/>
      <c r="AK7" s="226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140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5"/>
      <c r="Z8" s="205"/>
      <c r="AA8" s="205" t="s">
        <v>86</v>
      </c>
      <c r="AB8" s="206">
        <v>90</v>
      </c>
      <c r="AC8" s="206">
        <v>60</v>
      </c>
      <c r="AD8" s="206">
        <v>40</v>
      </c>
      <c r="AE8" s="206">
        <v>25</v>
      </c>
      <c r="AF8" s="206">
        <v>10</v>
      </c>
      <c r="AG8" s="206">
        <v>5</v>
      </c>
      <c r="AH8" s="206">
        <v>2</v>
      </c>
      <c r="AI8" s="226"/>
      <c r="AJ8" s="226"/>
      <c r="AK8" s="226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IF($E9="","",VLOOKUP($E9,'Lány 1 kcs B ELO'!$A$7:$O$22,14))</f>
        <v/>
      </c>
      <c r="C9" s="229" t="str">
        <f>IF($E9="","",VLOOKUP($E9,'Lány 1 kcs B ELO'!$A$7:$O$22,15))</f>
        <v/>
      </c>
      <c r="D9" s="229" t="str">
        <f>IF($E9="","",VLOOKUP($E9,'Lány 1 kcs B ELO'!$A$7:$O$22,5))</f>
        <v/>
      </c>
      <c r="E9" s="352"/>
      <c r="F9" s="230" t="str">
        <f>UPPER(IF($E9="","",VLOOKUP($E9,'Lány 1 kcs B ELO'!$A$7:$O$22,2)))</f>
        <v/>
      </c>
      <c r="G9" s="230" t="str">
        <f>IF($E9="","",VLOOKUP($E9,'Lány 1 kcs B ELO'!$A$7:$O$22,3))</f>
        <v/>
      </c>
      <c r="H9" s="230"/>
      <c r="I9" s="230" t="str">
        <f>IF($E9="","",VLOOKUP($E9,'Lány 1 kcs B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5"/>
      <c r="Z9" s="205"/>
      <c r="AA9" s="205" t="s">
        <v>87</v>
      </c>
      <c r="AB9" s="206">
        <v>60</v>
      </c>
      <c r="AC9" s="206">
        <v>40</v>
      </c>
      <c r="AD9" s="206">
        <v>25</v>
      </c>
      <c r="AE9" s="206">
        <v>10</v>
      </c>
      <c r="AF9" s="206">
        <v>5</v>
      </c>
      <c r="AG9" s="206">
        <v>2</v>
      </c>
      <c r="AH9" s="206">
        <v>1</v>
      </c>
      <c r="AI9" s="226"/>
      <c r="AJ9" s="226"/>
      <c r="AK9" s="226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140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5"/>
      <c r="Z10" s="205"/>
      <c r="AA10" s="205" t="s">
        <v>89</v>
      </c>
      <c r="AB10" s="206">
        <v>40</v>
      </c>
      <c r="AC10" s="206">
        <v>25</v>
      </c>
      <c r="AD10" s="206">
        <v>15</v>
      </c>
      <c r="AE10" s="206">
        <v>7</v>
      </c>
      <c r="AF10" s="206">
        <v>4</v>
      </c>
      <c r="AG10" s="206">
        <v>1</v>
      </c>
      <c r="AH10" s="206">
        <v>0</v>
      </c>
      <c r="AI10" s="226"/>
      <c r="AJ10" s="226"/>
      <c r="AK10" s="226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IF($E11="","",VLOOKUP($E11,'Lány 1 kcs B ELO'!$A$7:$O$22,14))</f>
        <v/>
      </c>
      <c r="C11" s="229" t="str">
        <f>IF($E11="","",VLOOKUP($E11,'Lány 1 kcs B ELO'!$A$7:$O$22,15))</f>
        <v/>
      </c>
      <c r="D11" s="229" t="str">
        <f>IF($E11="","",VLOOKUP($E11,'Lány 1 kcs B ELO'!$A$7:$O$22,5))</f>
        <v/>
      </c>
      <c r="E11" s="352"/>
      <c r="F11" s="230" t="str">
        <f>UPPER(IF($E11="","",VLOOKUP($E11,'Lány 1 kcs B ELO'!$A$7:$O$22,2)))</f>
        <v/>
      </c>
      <c r="G11" s="230" t="str">
        <f>IF($E11="","",VLOOKUP($E11,'Lány 1 kcs B ELO'!$A$7:$O$22,3))</f>
        <v/>
      </c>
      <c r="H11" s="230"/>
      <c r="I11" s="230" t="str">
        <f>IF($E11="","",VLOOKUP($E11,'Lány 1 kcs B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5"/>
      <c r="Z11" s="205"/>
      <c r="AA11" s="205" t="s">
        <v>90</v>
      </c>
      <c r="AB11" s="206">
        <v>25</v>
      </c>
      <c r="AC11" s="206">
        <v>15</v>
      </c>
      <c r="AD11" s="206">
        <v>10</v>
      </c>
      <c r="AE11" s="206">
        <v>6</v>
      </c>
      <c r="AF11" s="206">
        <v>3</v>
      </c>
      <c r="AG11" s="206">
        <v>1</v>
      </c>
      <c r="AH11" s="206">
        <v>0</v>
      </c>
      <c r="AI11" s="226"/>
      <c r="AJ11" s="226"/>
      <c r="AK11" s="226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140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5"/>
      <c r="Z12" s="205"/>
      <c r="AA12" s="205" t="s">
        <v>92</v>
      </c>
      <c r="AB12" s="206">
        <v>15</v>
      </c>
      <c r="AC12" s="206">
        <v>10</v>
      </c>
      <c r="AD12" s="206">
        <v>6</v>
      </c>
      <c r="AE12" s="206">
        <v>3</v>
      </c>
      <c r="AF12" s="206">
        <v>1</v>
      </c>
      <c r="AG12" s="206">
        <v>0</v>
      </c>
      <c r="AH12" s="206">
        <v>0</v>
      </c>
      <c r="AI12" s="226"/>
      <c r="AJ12" s="226"/>
      <c r="AK12" s="226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IF($E13="","",VLOOKUP($E13,'Lány 1 kcs B ELO'!$A$7:$O$22,14))</f>
        <v/>
      </c>
      <c r="C13" s="229" t="str">
        <f>IF($E13="","",VLOOKUP($E13,'Lány 1 kcs B ELO'!$A$7:$O$22,15))</f>
        <v/>
      </c>
      <c r="D13" s="229" t="str">
        <f>IF($E13="","",VLOOKUP($E13,'Lány 1 kcs B ELO'!$A$7:$O$22,5))</f>
        <v/>
      </c>
      <c r="E13" s="352"/>
      <c r="F13" s="230" t="str">
        <f>UPPER(IF($E13="","",VLOOKUP($E13,'Lány 1 kcs B ELO'!$A$7:$O$22,2)))</f>
        <v/>
      </c>
      <c r="G13" s="230" t="str">
        <f>IF($E13="","",VLOOKUP($E13,'Lány 1 kcs B ELO'!$A$7:$O$22,3))</f>
        <v/>
      </c>
      <c r="H13" s="230"/>
      <c r="I13" s="230" t="str">
        <f>IF($E13="","",VLOOKUP($E13,'Lány 1 kcs B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5"/>
      <c r="Z13" s="205"/>
      <c r="AA13" s="205" t="s">
        <v>93</v>
      </c>
      <c r="AB13" s="206">
        <v>10</v>
      </c>
      <c r="AC13" s="206">
        <v>6</v>
      </c>
      <c r="AD13" s="206">
        <v>3</v>
      </c>
      <c r="AE13" s="206">
        <v>1</v>
      </c>
      <c r="AF13" s="206">
        <v>0</v>
      </c>
      <c r="AG13" s="206">
        <v>0</v>
      </c>
      <c r="AH13" s="206">
        <v>0</v>
      </c>
      <c r="AI13" s="226"/>
      <c r="AJ13" s="226"/>
      <c r="AK13" s="226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140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5"/>
      <c r="Z14" s="205"/>
      <c r="AA14" s="205" t="s">
        <v>94</v>
      </c>
      <c r="AB14" s="206">
        <v>3</v>
      </c>
      <c r="AC14" s="206">
        <v>2</v>
      </c>
      <c r="AD14" s="206">
        <v>1</v>
      </c>
      <c r="AE14" s="206">
        <v>0</v>
      </c>
      <c r="AF14" s="206">
        <v>0</v>
      </c>
      <c r="AG14" s="206">
        <v>0</v>
      </c>
      <c r="AH14" s="206">
        <v>0</v>
      </c>
      <c r="AI14" s="226"/>
      <c r="AJ14" s="226"/>
      <c r="AK14" s="226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IF($E15="","",VLOOKUP($E15,'Lány 1 kcs B ELO'!$A$7:$O$22,14))</f>
        <v/>
      </c>
      <c r="C15" s="229" t="str">
        <f>IF($E15="","",VLOOKUP($E15,'Lány 1 kcs B ELO'!$A$7:$O$22,15))</f>
        <v/>
      </c>
      <c r="D15" s="229" t="str">
        <f>IF($E15="","",VLOOKUP($E15,'Lány 1 kcs B ELO'!$A$7:$O$22,5))</f>
        <v/>
      </c>
      <c r="E15" s="352"/>
      <c r="F15" s="230" t="str">
        <f>UPPER(IF($E15="","",VLOOKUP($E15,'Lány 1 kcs B ELO'!$A$7:$O$22,2)))</f>
        <v/>
      </c>
      <c r="G15" s="230" t="str">
        <f>IF($E15="","",VLOOKUP($E15,'Lány 1 kcs B ELO'!$A$7:$O$22,3))</f>
        <v/>
      </c>
      <c r="H15" s="230"/>
      <c r="I15" s="230" t="str">
        <f>IF($E15="","",VLOOKUP($E15,'Lány 1 kcs B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26"/>
      <c r="AJ15" s="226"/>
      <c r="AK15" s="226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140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5"/>
      <c r="Z16" s="205"/>
      <c r="AA16" s="205" t="s">
        <v>68</v>
      </c>
      <c r="AB16" s="206">
        <v>150</v>
      </c>
      <c r="AC16" s="206">
        <v>120</v>
      </c>
      <c r="AD16" s="206">
        <v>90</v>
      </c>
      <c r="AE16" s="206">
        <v>60</v>
      </c>
      <c r="AF16" s="206">
        <v>40</v>
      </c>
      <c r="AG16" s="206">
        <v>25</v>
      </c>
      <c r="AH16" s="206">
        <v>15</v>
      </c>
      <c r="AI16" s="226"/>
      <c r="AJ16" s="226"/>
      <c r="AK16" s="226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IF($E17="","",VLOOKUP($E17,'Lány 1 kcs B ELO'!$A$7:$O$22,14))</f>
        <v/>
      </c>
      <c r="C17" s="229" t="str">
        <f>IF($E17="","",VLOOKUP($E17,'Lány 1 kcs B ELO'!$A$7:$O$22,15))</f>
        <v/>
      </c>
      <c r="D17" s="229" t="str">
        <f>IF($E17="","",VLOOKUP($E17,'Lány 1 kcs B ELO'!$A$7:$O$22,5))</f>
        <v/>
      </c>
      <c r="E17" s="352"/>
      <c r="F17" s="230" t="str">
        <f>UPPER(IF($E17="","",VLOOKUP($E17,'Lány 1 kcs B ELO'!$A$7:$O$22,2)))</f>
        <v/>
      </c>
      <c r="G17" s="230" t="str">
        <f>IF($E17="","",VLOOKUP($E17,'Lány 1 kcs B ELO'!$A$7:$O$22,3))</f>
        <v/>
      </c>
      <c r="H17" s="230"/>
      <c r="I17" s="230" t="str">
        <f>IF($E17="","",VLOOKUP($E17,'Lány 1 kcs B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5"/>
      <c r="Z17" s="205"/>
      <c r="AA17" s="205" t="s">
        <v>71</v>
      </c>
      <c r="AB17" s="206">
        <v>120</v>
      </c>
      <c r="AC17" s="206">
        <v>90</v>
      </c>
      <c r="AD17" s="206">
        <v>60</v>
      </c>
      <c r="AE17" s="206">
        <v>40</v>
      </c>
      <c r="AF17" s="206">
        <v>25</v>
      </c>
      <c r="AG17" s="206">
        <v>15</v>
      </c>
      <c r="AH17" s="206">
        <v>8</v>
      </c>
      <c r="AI17" s="226"/>
      <c r="AJ17" s="226"/>
      <c r="AK17" s="226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140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5"/>
      <c r="Z18" s="205"/>
      <c r="AA18" s="205" t="s">
        <v>74</v>
      </c>
      <c r="AB18" s="206">
        <v>90</v>
      </c>
      <c r="AC18" s="206">
        <v>60</v>
      </c>
      <c r="AD18" s="206">
        <v>40</v>
      </c>
      <c r="AE18" s="206">
        <v>25</v>
      </c>
      <c r="AF18" s="206">
        <v>15</v>
      </c>
      <c r="AG18" s="206">
        <v>8</v>
      </c>
      <c r="AH18" s="206">
        <v>4</v>
      </c>
      <c r="AI18" s="226"/>
      <c r="AJ18" s="226"/>
      <c r="AK18" s="226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IF($E19="","",VLOOKUP($E19,'Lány 1 kcs B ELO'!$A$7:$O$22,14))</f>
        <v/>
      </c>
      <c r="C19" s="229" t="str">
        <f>IF($E19="","",VLOOKUP($E19,'Lány 1 kcs B ELO'!$A$7:$O$22,15))</f>
        <v/>
      </c>
      <c r="D19" s="229" t="str">
        <f>IF($E19="","",VLOOKUP($E19,'Lány 1 kcs B ELO'!$A$7:$O$22,5))</f>
        <v/>
      </c>
      <c r="E19" s="352"/>
      <c r="F19" s="230" t="str">
        <f>UPPER(IF($E19="","",VLOOKUP($E19,'Lány 1 kcs B ELO'!$A$7:$O$22,2)))</f>
        <v/>
      </c>
      <c r="G19" s="230" t="str">
        <f>IF($E19="","",VLOOKUP($E19,'Lány 1 kcs B ELO'!$A$7:$O$22,3))</f>
        <v/>
      </c>
      <c r="H19" s="230"/>
      <c r="I19" s="230" t="str">
        <f>IF($E19="","",VLOOKUP($E19,'Lány 1 kcs B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5"/>
      <c r="Z19" s="205"/>
      <c r="AA19" s="205" t="s">
        <v>84</v>
      </c>
      <c r="AB19" s="206">
        <v>60</v>
      </c>
      <c r="AC19" s="206">
        <v>40</v>
      </c>
      <c r="AD19" s="206">
        <v>25</v>
      </c>
      <c r="AE19" s="206">
        <v>15</v>
      </c>
      <c r="AF19" s="206">
        <v>8</v>
      </c>
      <c r="AG19" s="206">
        <v>4</v>
      </c>
      <c r="AH19" s="206">
        <v>2</v>
      </c>
      <c r="AI19" s="226"/>
      <c r="AJ19" s="226"/>
      <c r="AK19" s="226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140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5"/>
      <c r="Z20" s="205"/>
      <c r="AA20" s="205" t="s">
        <v>85</v>
      </c>
      <c r="AB20" s="206">
        <v>40</v>
      </c>
      <c r="AC20" s="206">
        <v>25</v>
      </c>
      <c r="AD20" s="206">
        <v>15</v>
      </c>
      <c r="AE20" s="206">
        <v>8</v>
      </c>
      <c r="AF20" s="206">
        <v>4</v>
      </c>
      <c r="AG20" s="206">
        <v>2</v>
      </c>
      <c r="AH20" s="206">
        <v>1</v>
      </c>
      <c r="AI20" s="226"/>
      <c r="AJ20" s="226"/>
      <c r="AK20" s="226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IF($E21="","",VLOOKUP($E21,'Lány 1 kcs B ELO'!$A$7:$O$22,14))</f>
        <v/>
      </c>
      <c r="C21" s="229" t="str">
        <f>IF($E21="","",VLOOKUP($E21,'Lány 1 kcs B ELO'!$A$7:$O$22,15))</f>
        <v/>
      </c>
      <c r="D21" s="229" t="str">
        <f>IF($E21="","",VLOOKUP($E21,'Lány 1 kcs B ELO'!$A$7:$O$22,5))</f>
        <v/>
      </c>
      <c r="E21" s="352"/>
      <c r="F21" s="307" t="str">
        <f>UPPER(IF($E21="","",VLOOKUP($E21,'Lány 1 kcs B ELO'!$A$7:$O$22,2)))</f>
        <v/>
      </c>
      <c r="G21" s="307" t="str">
        <f>IF($E21="","",VLOOKUP($E21,'Lány 1 kcs B ELO'!$A$7:$O$22,3))</f>
        <v/>
      </c>
      <c r="H21" s="307"/>
      <c r="I21" s="307" t="str">
        <f>IF($E21="","",VLOOKUP($E21,'Lány 1 kcs B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5"/>
      <c r="Z21" s="205"/>
      <c r="AA21" s="205" t="s">
        <v>86</v>
      </c>
      <c r="AB21" s="206">
        <v>25</v>
      </c>
      <c r="AC21" s="206">
        <v>15</v>
      </c>
      <c r="AD21" s="206">
        <v>10</v>
      </c>
      <c r="AE21" s="206">
        <v>6</v>
      </c>
      <c r="AF21" s="206">
        <v>3</v>
      </c>
      <c r="AG21" s="206">
        <v>1</v>
      </c>
      <c r="AH21" s="206">
        <v>0</v>
      </c>
      <c r="AI21" s="226"/>
      <c r="AJ21" s="226"/>
      <c r="AK21" s="226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5"/>
      <c r="Z22" s="205"/>
      <c r="AA22" s="205" t="s">
        <v>87</v>
      </c>
      <c r="AB22" s="206">
        <v>15</v>
      </c>
      <c r="AC22" s="206">
        <v>10</v>
      </c>
      <c r="AD22" s="206">
        <v>6</v>
      </c>
      <c r="AE22" s="206">
        <v>3</v>
      </c>
      <c r="AF22" s="206">
        <v>1</v>
      </c>
      <c r="AG22" s="206">
        <v>0</v>
      </c>
      <c r="AH22" s="206">
        <v>0</v>
      </c>
      <c r="AI22" s="226"/>
      <c r="AJ22" s="226"/>
      <c r="AK22" s="226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5"/>
      <c r="Z23" s="205"/>
      <c r="AA23" s="205" t="s">
        <v>89</v>
      </c>
      <c r="AB23" s="206">
        <v>10</v>
      </c>
      <c r="AC23" s="206">
        <v>6</v>
      </c>
      <c r="AD23" s="206">
        <v>3</v>
      </c>
      <c r="AE23" s="206">
        <v>1</v>
      </c>
      <c r="AF23" s="206">
        <v>0</v>
      </c>
      <c r="AG23" s="206">
        <v>0</v>
      </c>
      <c r="AH23" s="206">
        <v>0</v>
      </c>
      <c r="AI23" s="226"/>
      <c r="AJ23" s="226"/>
      <c r="AK23" s="226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5"/>
      <c r="Z24" s="205"/>
      <c r="AA24" s="205" t="s">
        <v>90</v>
      </c>
      <c r="AB24" s="206">
        <v>6</v>
      </c>
      <c r="AC24" s="206">
        <v>3</v>
      </c>
      <c r="AD24" s="206">
        <v>1</v>
      </c>
      <c r="AE24" s="206">
        <v>0</v>
      </c>
      <c r="AF24" s="206">
        <v>0</v>
      </c>
      <c r="AG24" s="206">
        <v>0</v>
      </c>
      <c r="AH24" s="206">
        <v>0</v>
      </c>
      <c r="AI24" s="226"/>
      <c r="AJ24" s="226"/>
      <c r="AK24" s="226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5"/>
      <c r="Z25" s="205"/>
      <c r="AA25" s="205" t="s">
        <v>92</v>
      </c>
      <c r="AB25" s="206">
        <v>3</v>
      </c>
      <c r="AC25" s="206">
        <v>2</v>
      </c>
      <c r="AD25" s="206">
        <v>1</v>
      </c>
      <c r="AE25" s="206">
        <v>0</v>
      </c>
      <c r="AF25" s="206">
        <v>0</v>
      </c>
      <c r="AG25" s="206">
        <v>0</v>
      </c>
      <c r="AH25" s="206">
        <v>0</v>
      </c>
      <c r="AI25" s="226"/>
      <c r="AJ25" s="226"/>
      <c r="AK25" s="226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226"/>
      <c r="AJ26" s="226"/>
      <c r="AK26" s="226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226"/>
      <c r="AJ27" s="226"/>
      <c r="AK27" s="226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41" t="s">
        <v>77</v>
      </c>
      <c r="B54" s="242"/>
      <c r="C54" s="242"/>
      <c r="D54" s="243"/>
      <c r="E54" s="399" t="s">
        <v>95</v>
      </c>
      <c r="F54" s="400" t="s">
        <v>96</v>
      </c>
      <c r="G54" s="399"/>
      <c r="H54" s="399"/>
      <c r="I54" s="401"/>
      <c r="J54" s="399" t="s">
        <v>95</v>
      </c>
      <c r="K54" s="400" t="s">
        <v>97</v>
      </c>
      <c r="L54" s="402"/>
      <c r="M54" s="400" t="s">
        <v>98</v>
      </c>
      <c r="N54" s="403"/>
      <c r="O54" s="404" t="s">
        <v>99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52" t="s">
        <v>100</v>
      </c>
      <c r="B55" s="253"/>
      <c r="C55" s="408"/>
      <c r="D55" s="254"/>
      <c r="E55" s="409">
        <v>1</v>
      </c>
      <c r="F55" s="407" t="str">
        <f>IF(E55&gt;$R$62,0,UPPER(VLOOKUP(E55,'Lány 1 kcs B ELO'!$A$7:$Q$134,2)))</f>
        <v>NAGY</v>
      </c>
      <c r="G55" s="409"/>
      <c r="H55" s="407"/>
      <c r="I55" s="270"/>
      <c r="J55" s="410" t="s">
        <v>101</v>
      </c>
      <c r="K55" s="411"/>
      <c r="L55" s="412"/>
      <c r="M55" s="411"/>
      <c r="N55" s="413"/>
      <c r="O55" s="259" t="s">
        <v>102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3" t="s">
        <v>103</v>
      </c>
      <c r="B56" s="264"/>
      <c r="C56" s="415"/>
      <c r="D56" s="265"/>
      <c r="E56" s="409">
        <v>2</v>
      </c>
      <c r="F56" s="407" t="str">
        <f>IF(E56&gt;$R$62,0,UPPER(VLOOKUP(E56,'Lány 1 kcs B ELO'!$A$7:$Q$134,2)))</f>
        <v xml:space="preserve">FABÓ </v>
      </c>
      <c r="G56" s="409"/>
      <c r="H56" s="407"/>
      <c r="I56" s="270"/>
      <c r="J56" s="410" t="s">
        <v>104</v>
      </c>
      <c r="K56" s="411"/>
      <c r="L56" s="412"/>
      <c r="M56" s="411"/>
      <c r="N56" s="413"/>
      <c r="O56" s="294"/>
      <c r="P56" s="296"/>
      <c r="Q56" s="264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4"/>
      <c r="B57" s="275"/>
      <c r="C57" s="417"/>
      <c r="D57" s="276"/>
      <c r="E57" s="409"/>
      <c r="F57" s="407"/>
      <c r="G57" s="409"/>
      <c r="H57" s="407"/>
      <c r="I57" s="270"/>
      <c r="J57" s="410" t="s">
        <v>105</v>
      </c>
      <c r="K57" s="411"/>
      <c r="L57" s="412"/>
      <c r="M57" s="411"/>
      <c r="N57" s="413"/>
      <c r="O57" s="259" t="s">
        <v>106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80"/>
      <c r="B58" s="281"/>
      <c r="C58" s="281"/>
      <c r="D58" s="282"/>
      <c r="E58" s="409"/>
      <c r="F58" s="407"/>
      <c r="G58" s="409"/>
      <c r="H58" s="407"/>
      <c r="I58" s="270"/>
      <c r="J58" s="410" t="s">
        <v>107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4"/>
      <c r="B59" s="285"/>
      <c r="C59" s="285"/>
      <c r="D59" s="286"/>
      <c r="E59" s="409"/>
      <c r="F59" s="407"/>
      <c r="G59" s="409"/>
      <c r="H59" s="407"/>
      <c r="I59" s="270"/>
      <c r="J59" s="410" t="s">
        <v>108</v>
      </c>
      <c r="K59" s="411"/>
      <c r="L59" s="412"/>
      <c r="M59" s="411"/>
      <c r="N59" s="413"/>
      <c r="O59" s="264"/>
      <c r="P59" s="296"/>
      <c r="Q59" s="264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7"/>
      <c r="B60" s="288"/>
      <c r="C60" s="281"/>
      <c r="D60" s="282"/>
      <c r="E60" s="409"/>
      <c r="F60" s="407"/>
      <c r="G60" s="409"/>
      <c r="H60" s="407"/>
      <c r="I60" s="270"/>
      <c r="J60" s="410" t="s">
        <v>109</v>
      </c>
      <c r="K60" s="411"/>
      <c r="L60" s="412"/>
      <c r="M60" s="411"/>
      <c r="N60" s="413"/>
      <c r="O60" s="259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7"/>
      <c r="B61" s="288"/>
      <c r="C61" s="418"/>
      <c r="D61" s="289"/>
      <c r="E61" s="409"/>
      <c r="F61" s="407"/>
      <c r="G61" s="409"/>
      <c r="H61" s="407"/>
      <c r="I61" s="270"/>
      <c r="J61" s="410" t="s">
        <v>110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90"/>
      <c r="B62" s="291"/>
      <c r="C62" s="419"/>
      <c r="D62" s="292"/>
      <c r="E62" s="420"/>
      <c r="F62" s="294"/>
      <c r="G62" s="420"/>
      <c r="H62" s="294"/>
      <c r="I62" s="297"/>
      <c r="J62" s="421" t="s">
        <v>111</v>
      </c>
      <c r="K62" s="264"/>
      <c r="L62" s="296"/>
      <c r="M62" s="264"/>
      <c r="N62" s="416"/>
      <c r="O62" s="264">
        <f>R4</f>
        <v>0</v>
      </c>
      <c r="P62" s="296"/>
      <c r="Q62" s="264"/>
      <c r="R62" s="422">
        <f>MIN(4,'Lány 1 kcs B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L63" s="225"/>
      <c r="AM63" s="225"/>
      <c r="AN63" s="225"/>
      <c r="AO63" s="225"/>
      <c r="AP63" s="225"/>
      <c r="AQ63" s="225"/>
      <c r="AR63" s="225"/>
      <c r="AS63" s="225"/>
    </row>
    <row r="64" spans="1:45" x14ac:dyDescent="0.25"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L64" s="225"/>
      <c r="AM64" s="225"/>
      <c r="AN64" s="225"/>
      <c r="AO64" s="225"/>
      <c r="AP64" s="225"/>
      <c r="AQ64" s="225"/>
      <c r="AR64" s="225"/>
      <c r="AS64" s="225"/>
    </row>
    <row r="65" spans="20:45" x14ac:dyDescent="0.25"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L65" s="225"/>
      <c r="AM65" s="225"/>
      <c r="AN65" s="225"/>
      <c r="AO65" s="225"/>
      <c r="AP65" s="225"/>
      <c r="AQ65" s="225"/>
      <c r="AR65" s="225"/>
      <c r="AS65" s="225"/>
    </row>
    <row r="66" spans="20:45" x14ac:dyDescent="0.25"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L66" s="225"/>
      <c r="AM66" s="225"/>
      <c r="AN66" s="225"/>
      <c r="AO66" s="225"/>
      <c r="AP66" s="225"/>
      <c r="AQ66" s="225"/>
      <c r="AR66" s="225"/>
      <c r="AS66" s="225"/>
    </row>
    <row r="67" spans="20:45" x14ac:dyDescent="0.25"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L67" s="225"/>
      <c r="AM67" s="225"/>
      <c r="AN67" s="225"/>
      <c r="AO67" s="225"/>
      <c r="AP67" s="225"/>
      <c r="AQ67" s="225"/>
      <c r="AR67" s="225"/>
      <c r="AS67" s="225"/>
    </row>
    <row r="68" spans="20:45" x14ac:dyDescent="0.25"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L68" s="225"/>
      <c r="AM68" s="225"/>
      <c r="AN68" s="225"/>
      <c r="AO68" s="225"/>
      <c r="AP68" s="225"/>
      <c r="AQ68" s="225"/>
      <c r="AR68" s="225"/>
      <c r="AS68" s="225"/>
    </row>
    <row r="69" spans="20:45" x14ac:dyDescent="0.25"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L69" s="225"/>
      <c r="AM69" s="225"/>
      <c r="AN69" s="225"/>
      <c r="AO69" s="225"/>
      <c r="AP69" s="225"/>
      <c r="AQ69" s="225"/>
      <c r="AR69" s="225"/>
      <c r="AS69" s="225"/>
    </row>
    <row r="70" spans="20:45" x14ac:dyDescent="0.25"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L70" s="225"/>
      <c r="AM70" s="225"/>
      <c r="AN70" s="225"/>
      <c r="AO70" s="225"/>
      <c r="AP70" s="225"/>
      <c r="AQ70" s="225"/>
      <c r="AR70" s="225"/>
      <c r="AS70" s="225"/>
    </row>
    <row r="71" spans="20:45" x14ac:dyDescent="0.25"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L71" s="225"/>
      <c r="AM71" s="225"/>
      <c r="AN71" s="225"/>
      <c r="AO71" s="225"/>
      <c r="AP71" s="225"/>
      <c r="AQ71" s="225"/>
      <c r="AR71" s="225"/>
      <c r="AS71" s="225"/>
    </row>
    <row r="72" spans="20:45" x14ac:dyDescent="0.25"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L72" s="225"/>
      <c r="AM72" s="225"/>
      <c r="AN72" s="225"/>
      <c r="AO72" s="225"/>
      <c r="AP72" s="225"/>
      <c r="AQ72" s="225"/>
      <c r="AR72" s="225"/>
      <c r="AS72" s="225"/>
    </row>
    <row r="73" spans="20:45" x14ac:dyDescent="0.25"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L73" s="225"/>
      <c r="AM73" s="225"/>
      <c r="AN73" s="225"/>
      <c r="AO73" s="225"/>
      <c r="AP73" s="225"/>
      <c r="AQ73" s="225"/>
      <c r="AR73" s="225"/>
      <c r="AS73" s="225"/>
    </row>
    <row r="74" spans="20:45" x14ac:dyDescent="0.25"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L74" s="225"/>
      <c r="AM74" s="225"/>
      <c r="AN74" s="225"/>
      <c r="AO74" s="225"/>
      <c r="AP74" s="225"/>
      <c r="AQ74" s="225"/>
      <c r="AR74" s="225"/>
      <c r="AS74" s="225"/>
    </row>
    <row r="75" spans="20:45" x14ac:dyDescent="0.25"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L75" s="225"/>
      <c r="AM75" s="225"/>
      <c r="AN75" s="225"/>
      <c r="AO75" s="225"/>
      <c r="AP75" s="225"/>
      <c r="AQ75" s="225"/>
      <c r="AR75" s="225"/>
      <c r="AS75" s="225"/>
    </row>
    <row r="76" spans="20:45" x14ac:dyDescent="0.25"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L76" s="225"/>
      <c r="AM76" s="225"/>
      <c r="AN76" s="225"/>
      <c r="AO76" s="225"/>
      <c r="AP76" s="225"/>
      <c r="AQ76" s="225"/>
      <c r="AR76" s="225"/>
      <c r="AS76" s="225"/>
    </row>
    <row r="77" spans="20:45" x14ac:dyDescent="0.25"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L77" s="225"/>
      <c r="AM77" s="225"/>
      <c r="AN77" s="225"/>
      <c r="AO77" s="225"/>
      <c r="AP77" s="225"/>
      <c r="AQ77" s="225"/>
      <c r="AR77" s="225"/>
      <c r="AS77" s="225"/>
    </row>
    <row r="78" spans="20:45" x14ac:dyDescent="0.25"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L78" s="225"/>
      <c r="AM78" s="225"/>
      <c r="AN78" s="225"/>
      <c r="AO78" s="225"/>
      <c r="AP78" s="225"/>
      <c r="AQ78" s="225"/>
      <c r="AR78" s="225"/>
      <c r="AS78" s="225"/>
    </row>
    <row r="79" spans="20:45" x14ac:dyDescent="0.25"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L79" s="225"/>
      <c r="AM79" s="225"/>
      <c r="AN79" s="225"/>
      <c r="AO79" s="225"/>
      <c r="AP79" s="225"/>
      <c r="AQ79" s="225"/>
      <c r="AR79" s="225"/>
      <c r="AS79" s="225"/>
    </row>
    <row r="80" spans="20:45" x14ac:dyDescent="0.25"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L80" s="225"/>
      <c r="AM80" s="225"/>
      <c r="AN80" s="225"/>
      <c r="AO80" s="225"/>
      <c r="AP80" s="225"/>
      <c r="AQ80" s="225"/>
      <c r="AR80" s="225"/>
      <c r="AS80" s="225"/>
    </row>
    <row r="81" spans="20:45" x14ac:dyDescent="0.25"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L81" s="225"/>
      <c r="AM81" s="225"/>
      <c r="AN81" s="225"/>
      <c r="AO81" s="225"/>
      <c r="AP81" s="225"/>
      <c r="AQ81" s="225"/>
      <c r="AR81" s="225"/>
      <c r="AS81" s="225"/>
    </row>
    <row r="82" spans="20:45" x14ac:dyDescent="0.25"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L82" s="225"/>
      <c r="AM82" s="225"/>
      <c r="AN82" s="225"/>
      <c r="AO82" s="225"/>
      <c r="AP82" s="225"/>
      <c r="AQ82" s="225"/>
      <c r="AR82" s="225"/>
      <c r="AS82" s="225"/>
    </row>
    <row r="83" spans="20:45" x14ac:dyDescent="0.25"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L83" s="225"/>
      <c r="AM83" s="225"/>
      <c r="AN83" s="225"/>
      <c r="AO83" s="225"/>
      <c r="AP83" s="225"/>
      <c r="AQ83" s="225"/>
      <c r="AR83" s="225"/>
      <c r="AS83" s="225"/>
    </row>
    <row r="84" spans="20:45" x14ac:dyDescent="0.25"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L84" s="225"/>
      <c r="AM84" s="225"/>
      <c r="AN84" s="225"/>
      <c r="AO84" s="225"/>
      <c r="AP84" s="225"/>
      <c r="AQ84" s="225"/>
      <c r="AR84" s="225"/>
      <c r="AS84" s="225"/>
    </row>
    <row r="85" spans="20:45" x14ac:dyDescent="0.25"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L85" s="225"/>
      <c r="AM85" s="225"/>
      <c r="AN85" s="225"/>
      <c r="AO85" s="225"/>
      <c r="AP85" s="225"/>
      <c r="AQ85" s="225"/>
      <c r="AR85" s="225"/>
      <c r="AS85" s="225"/>
    </row>
    <row r="86" spans="20:45" x14ac:dyDescent="0.25"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L86" s="225"/>
      <c r="AM86" s="225"/>
      <c r="AN86" s="225"/>
      <c r="AO86" s="225"/>
      <c r="AP86" s="225"/>
      <c r="AQ86" s="225"/>
      <c r="AR86" s="225"/>
      <c r="AS86" s="225"/>
    </row>
    <row r="87" spans="20:45" x14ac:dyDescent="0.25"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L87" s="225"/>
      <c r="AM87" s="225"/>
      <c r="AN87" s="225"/>
      <c r="AO87" s="225"/>
      <c r="AP87" s="225"/>
      <c r="AQ87" s="225"/>
      <c r="AR87" s="225"/>
      <c r="AS87" s="225"/>
    </row>
    <row r="88" spans="20:45" x14ac:dyDescent="0.25"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L88" s="225"/>
      <c r="AM88" s="225"/>
      <c r="AN88" s="225"/>
      <c r="AO88" s="225"/>
      <c r="AP88" s="225"/>
      <c r="AQ88" s="225"/>
      <c r="AR88" s="225"/>
      <c r="AS88" s="225"/>
    </row>
    <row r="89" spans="20:45" x14ac:dyDescent="0.25"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L89" s="225"/>
      <c r="AM89" s="225"/>
      <c r="AN89" s="225"/>
      <c r="AO89" s="225"/>
      <c r="AP89" s="225"/>
      <c r="AQ89" s="225"/>
      <c r="AR89" s="225"/>
      <c r="AS89" s="225"/>
    </row>
    <row r="90" spans="20:45" x14ac:dyDescent="0.25"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L90" s="225"/>
      <c r="AM90" s="225"/>
      <c r="AN90" s="225"/>
      <c r="AO90" s="225"/>
      <c r="AP90" s="225"/>
      <c r="AQ90" s="225"/>
      <c r="AR90" s="225"/>
      <c r="AS90" s="225"/>
    </row>
    <row r="91" spans="20:45" x14ac:dyDescent="0.25"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L91" s="225"/>
      <c r="AM91" s="225"/>
      <c r="AN91" s="225"/>
      <c r="AO91" s="225"/>
      <c r="AP91" s="225"/>
      <c r="AQ91" s="225"/>
      <c r="AR91" s="225"/>
      <c r="AS91" s="225"/>
    </row>
    <row r="92" spans="20:45" x14ac:dyDescent="0.25"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L92" s="225"/>
      <c r="AM92" s="225"/>
      <c r="AN92" s="225"/>
      <c r="AO92" s="225"/>
      <c r="AP92" s="225"/>
      <c r="AQ92" s="225"/>
      <c r="AR92" s="225"/>
      <c r="AS92" s="225"/>
    </row>
    <row r="93" spans="20:45" x14ac:dyDescent="0.25"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L93" s="225"/>
      <c r="AM93" s="225"/>
      <c r="AN93" s="225"/>
      <c r="AO93" s="225"/>
      <c r="AP93" s="225"/>
      <c r="AQ93" s="225"/>
      <c r="AR93" s="225"/>
      <c r="AS93" s="225"/>
    </row>
    <row r="94" spans="20:45" x14ac:dyDescent="0.25"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L94" s="225"/>
      <c r="AM94" s="225"/>
      <c r="AN94" s="225"/>
      <c r="AO94" s="225"/>
      <c r="AP94" s="225"/>
      <c r="AQ94" s="225"/>
      <c r="AR94" s="225"/>
      <c r="AS94" s="225"/>
    </row>
    <row r="95" spans="20:45" x14ac:dyDescent="0.25"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L95" s="225"/>
      <c r="AM95" s="225"/>
      <c r="AN95" s="225"/>
      <c r="AO95" s="225"/>
      <c r="AP95" s="225"/>
      <c r="AQ95" s="225"/>
      <c r="AR95" s="225"/>
      <c r="AS95" s="225"/>
    </row>
    <row r="96" spans="20:45" x14ac:dyDescent="0.25"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L96" s="225"/>
      <c r="AM96" s="225"/>
      <c r="AN96" s="225"/>
      <c r="AO96" s="225"/>
      <c r="AP96" s="225"/>
      <c r="AQ96" s="225"/>
      <c r="AR96" s="225"/>
      <c r="AS96" s="225"/>
    </row>
    <row r="97" spans="20:45" x14ac:dyDescent="0.25"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L97" s="225"/>
      <c r="AM97" s="225"/>
      <c r="AN97" s="225"/>
      <c r="AO97" s="225"/>
      <c r="AP97" s="225"/>
      <c r="AQ97" s="225"/>
      <c r="AR97" s="225"/>
      <c r="AS97" s="225"/>
    </row>
    <row r="98" spans="20:45" x14ac:dyDescent="0.25"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L98" s="225"/>
      <c r="AM98" s="225"/>
      <c r="AN98" s="225"/>
      <c r="AO98" s="225"/>
      <c r="AP98" s="225"/>
      <c r="AQ98" s="225"/>
      <c r="AR98" s="225"/>
      <c r="AS98" s="225"/>
    </row>
    <row r="99" spans="20:45" x14ac:dyDescent="0.25"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L99" s="225"/>
      <c r="AM99" s="225"/>
      <c r="AN99" s="225"/>
      <c r="AO99" s="225"/>
      <c r="AP99" s="225"/>
      <c r="AQ99" s="225"/>
      <c r="AR99" s="225"/>
      <c r="AS99" s="225"/>
    </row>
    <row r="100" spans="20:45" x14ac:dyDescent="0.25"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L100" s="225"/>
      <c r="AM100" s="225"/>
      <c r="AN100" s="225"/>
      <c r="AO100" s="225"/>
      <c r="AP100" s="225"/>
      <c r="AQ100" s="225"/>
      <c r="AR100" s="225"/>
      <c r="AS100" s="225"/>
    </row>
    <row r="101" spans="20:45" x14ac:dyDescent="0.25"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L101" s="225"/>
      <c r="AM101" s="225"/>
      <c r="AN101" s="225"/>
      <c r="AO101" s="225"/>
      <c r="AP101" s="225"/>
      <c r="AQ101" s="225"/>
      <c r="AR101" s="225"/>
      <c r="AS101" s="225"/>
    </row>
    <row r="102" spans="20:45" x14ac:dyDescent="0.25"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L102" s="225"/>
      <c r="AM102" s="225"/>
      <c r="AN102" s="225"/>
      <c r="AO102" s="225"/>
      <c r="AP102" s="225"/>
      <c r="AQ102" s="225"/>
      <c r="AR102" s="225"/>
      <c r="AS102" s="225"/>
    </row>
    <row r="103" spans="20:45" x14ac:dyDescent="0.25"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L103" s="225"/>
      <c r="AM103" s="225"/>
      <c r="AN103" s="225"/>
      <c r="AO103" s="225"/>
      <c r="AP103" s="225"/>
      <c r="AQ103" s="225"/>
      <c r="AR103" s="225"/>
      <c r="AS103" s="225"/>
    </row>
    <row r="104" spans="20:45" x14ac:dyDescent="0.25"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L104" s="225"/>
      <c r="AM104" s="225"/>
      <c r="AN104" s="225"/>
      <c r="AO104" s="225"/>
      <c r="AP104" s="225"/>
      <c r="AQ104" s="225"/>
      <c r="AR104" s="225"/>
      <c r="AS104" s="225"/>
    </row>
    <row r="105" spans="20:45" x14ac:dyDescent="0.25"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L105" s="225"/>
      <c r="AM105" s="225"/>
      <c r="AN105" s="225"/>
      <c r="AO105" s="225"/>
      <c r="AP105" s="225"/>
      <c r="AQ105" s="225"/>
      <c r="AR105" s="225"/>
      <c r="AS105" s="225"/>
    </row>
    <row r="106" spans="20:45" x14ac:dyDescent="0.25"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L106" s="225"/>
      <c r="AM106" s="225"/>
      <c r="AN106" s="225"/>
      <c r="AO106" s="225"/>
      <c r="AP106" s="225"/>
      <c r="AQ106" s="225"/>
      <c r="AR106" s="225"/>
      <c r="AS106" s="225"/>
    </row>
    <row r="107" spans="20:45" x14ac:dyDescent="0.25"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L107" s="225"/>
      <c r="AM107" s="225"/>
      <c r="AN107" s="225"/>
      <c r="AO107" s="225"/>
      <c r="AP107" s="225"/>
      <c r="AQ107" s="225"/>
      <c r="AR107" s="225"/>
      <c r="AS107" s="225"/>
    </row>
    <row r="108" spans="20:45" x14ac:dyDescent="0.25"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L108" s="225"/>
      <c r="AM108" s="225"/>
      <c r="AN108" s="225"/>
      <c r="AO108" s="225"/>
      <c r="AP108" s="225"/>
      <c r="AQ108" s="225"/>
      <c r="AR108" s="225"/>
      <c r="AS108" s="225"/>
    </row>
    <row r="109" spans="20:45" x14ac:dyDescent="0.25"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L109" s="225"/>
      <c r="AM109" s="225"/>
      <c r="AN109" s="225"/>
      <c r="AO109" s="225"/>
      <c r="AP109" s="225"/>
      <c r="AQ109" s="225"/>
      <c r="AR109" s="225"/>
      <c r="AS109" s="225"/>
    </row>
    <row r="110" spans="20:45" x14ac:dyDescent="0.25"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L110" s="225"/>
      <c r="AM110" s="225"/>
      <c r="AN110" s="225"/>
      <c r="AO110" s="225"/>
      <c r="AP110" s="225"/>
      <c r="AQ110" s="225"/>
      <c r="AR110" s="225"/>
      <c r="AS110" s="225"/>
    </row>
    <row r="111" spans="20:45" x14ac:dyDescent="0.25"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L111" s="225"/>
      <c r="AM111" s="225"/>
      <c r="AN111" s="225"/>
      <c r="AO111" s="225"/>
      <c r="AP111" s="225"/>
      <c r="AQ111" s="225"/>
      <c r="AR111" s="225"/>
      <c r="AS111" s="225"/>
    </row>
    <row r="112" spans="20:45" x14ac:dyDescent="0.25"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L112" s="225"/>
      <c r="AM112" s="225"/>
      <c r="AN112" s="225"/>
      <c r="AO112" s="225"/>
      <c r="AP112" s="225"/>
      <c r="AQ112" s="225"/>
      <c r="AR112" s="225"/>
      <c r="AS112" s="225"/>
    </row>
    <row r="113" spans="20:45" x14ac:dyDescent="0.25"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L113" s="225"/>
      <c r="AM113" s="225"/>
      <c r="AN113" s="225"/>
      <c r="AO113" s="225"/>
      <c r="AP113" s="225"/>
      <c r="AQ113" s="225"/>
      <c r="AR113" s="225"/>
      <c r="AS113" s="225"/>
    </row>
    <row r="114" spans="20:45" x14ac:dyDescent="0.25"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L114" s="225"/>
      <c r="AM114" s="225"/>
      <c r="AN114" s="225"/>
      <c r="AO114" s="225"/>
      <c r="AP114" s="225"/>
      <c r="AQ114" s="225"/>
      <c r="AR114" s="225"/>
      <c r="AS114" s="225"/>
    </row>
    <row r="115" spans="20:45" x14ac:dyDescent="0.25"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L115" s="225"/>
      <c r="AM115" s="225"/>
      <c r="AN115" s="225"/>
      <c r="AO115" s="225"/>
      <c r="AP115" s="225"/>
      <c r="AQ115" s="225"/>
      <c r="AR115" s="225"/>
      <c r="AS115" s="225"/>
    </row>
    <row r="116" spans="20:45" x14ac:dyDescent="0.25"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L116" s="225"/>
      <c r="AM116" s="225"/>
      <c r="AN116" s="225"/>
      <c r="AO116" s="225"/>
      <c r="AP116" s="225"/>
      <c r="AQ116" s="225"/>
      <c r="AR116" s="225"/>
      <c r="AS116" s="225"/>
    </row>
    <row r="117" spans="20:45" x14ac:dyDescent="0.25"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L117" s="225"/>
      <c r="AM117" s="225"/>
      <c r="AN117" s="225"/>
      <c r="AO117" s="225"/>
      <c r="AP117" s="225"/>
      <c r="AQ117" s="225"/>
      <c r="AR117" s="225"/>
      <c r="AS117" s="225"/>
    </row>
    <row r="118" spans="20:45" x14ac:dyDescent="0.25"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L118" s="225"/>
      <c r="AM118" s="225"/>
      <c r="AN118" s="225"/>
      <c r="AO118" s="225"/>
      <c r="AP118" s="225"/>
      <c r="AQ118" s="225"/>
      <c r="AR118" s="225"/>
      <c r="AS118" s="225"/>
    </row>
    <row r="119" spans="20:45" x14ac:dyDescent="0.25"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L119" s="225"/>
      <c r="AM119" s="225"/>
      <c r="AN119" s="225"/>
      <c r="AO119" s="225"/>
      <c r="AP119" s="225"/>
      <c r="AQ119" s="225"/>
      <c r="AR119" s="225"/>
      <c r="AS119" s="225"/>
    </row>
    <row r="120" spans="20:45" x14ac:dyDescent="0.25"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L120" s="225"/>
      <c r="AM120" s="225"/>
      <c r="AN120" s="225"/>
      <c r="AO120" s="225"/>
      <c r="AP120" s="225"/>
      <c r="AQ120" s="225"/>
      <c r="AR120" s="225"/>
      <c r="AS120" s="225"/>
    </row>
    <row r="121" spans="20:45" x14ac:dyDescent="0.25"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L121" s="225"/>
      <c r="AM121" s="225"/>
      <c r="AN121" s="225"/>
      <c r="AO121" s="225"/>
      <c r="AP121" s="225"/>
      <c r="AQ121" s="225"/>
      <c r="AR121" s="225"/>
      <c r="AS121" s="225"/>
    </row>
    <row r="122" spans="20:45" x14ac:dyDescent="0.25"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L122" s="225"/>
      <c r="AM122" s="225"/>
      <c r="AN122" s="225"/>
      <c r="AO122" s="225"/>
      <c r="AP122" s="225"/>
      <c r="AQ122" s="225"/>
      <c r="AR122" s="225"/>
      <c r="AS122" s="225"/>
    </row>
    <row r="123" spans="20:45" x14ac:dyDescent="0.25"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L123" s="225"/>
      <c r="AM123" s="225"/>
      <c r="AN123" s="225"/>
      <c r="AO123" s="225"/>
      <c r="AP123" s="225"/>
      <c r="AQ123" s="225"/>
      <c r="AR123" s="225"/>
      <c r="AS123" s="225"/>
    </row>
    <row r="124" spans="20:45" x14ac:dyDescent="0.25"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L124" s="225"/>
      <c r="AM124" s="225"/>
      <c r="AN124" s="225"/>
      <c r="AO124" s="225"/>
      <c r="AP124" s="225"/>
      <c r="AQ124" s="225"/>
      <c r="AR124" s="225"/>
      <c r="AS124" s="225"/>
    </row>
    <row r="125" spans="20:45" x14ac:dyDescent="0.25"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L125" s="225"/>
      <c r="AM125" s="225"/>
      <c r="AN125" s="225"/>
      <c r="AO125" s="225"/>
      <c r="AP125" s="225"/>
      <c r="AQ125" s="225"/>
      <c r="AR125" s="225"/>
      <c r="AS125" s="225"/>
    </row>
    <row r="126" spans="20:45" x14ac:dyDescent="0.25"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L126" s="225"/>
      <c r="AM126" s="225"/>
      <c r="AN126" s="225"/>
      <c r="AO126" s="225"/>
      <c r="AP126" s="225"/>
      <c r="AQ126" s="225"/>
      <c r="AR126" s="225"/>
      <c r="AS126" s="225"/>
    </row>
    <row r="127" spans="20:45" x14ac:dyDescent="0.25"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L127" s="225"/>
      <c r="AM127" s="225"/>
      <c r="AN127" s="225"/>
      <c r="AO127" s="225"/>
      <c r="AP127" s="225"/>
      <c r="AQ127" s="225"/>
      <c r="AR127" s="225"/>
      <c r="AS127" s="225"/>
    </row>
    <row r="128" spans="20:45" x14ac:dyDescent="0.25"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L128" s="225"/>
      <c r="AM128" s="225"/>
      <c r="AN128" s="225"/>
      <c r="AO128" s="225"/>
      <c r="AP128" s="225"/>
      <c r="AQ128" s="225"/>
      <c r="AR128" s="225"/>
      <c r="AS128" s="225"/>
    </row>
    <row r="129" spans="20:45" x14ac:dyDescent="0.25"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L129" s="225"/>
      <c r="AM129" s="225"/>
      <c r="AN129" s="225"/>
      <c r="AO129" s="225"/>
      <c r="AP129" s="225"/>
      <c r="AQ129" s="225"/>
      <c r="AR129" s="225"/>
      <c r="AS129" s="225"/>
    </row>
    <row r="130" spans="20:45" x14ac:dyDescent="0.25"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L130" s="225"/>
      <c r="AM130" s="225"/>
      <c r="AN130" s="225"/>
      <c r="AO130" s="225"/>
      <c r="AP130" s="225"/>
      <c r="AQ130" s="225"/>
      <c r="AR130" s="225"/>
      <c r="AS130" s="225"/>
    </row>
    <row r="131" spans="20:45" x14ac:dyDescent="0.25"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L131" s="225"/>
      <c r="AM131" s="225"/>
      <c r="AN131" s="225"/>
      <c r="AO131" s="225"/>
      <c r="AP131" s="225"/>
      <c r="AQ131" s="225"/>
      <c r="AR131" s="225"/>
      <c r="AS131" s="225"/>
    </row>
    <row r="132" spans="20:45" x14ac:dyDescent="0.25"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L132" s="225"/>
      <c r="AM132" s="225"/>
      <c r="AN132" s="225"/>
      <c r="AO132" s="225"/>
      <c r="AP132" s="225"/>
      <c r="AQ132" s="225"/>
      <c r="AR132" s="225"/>
      <c r="AS132" s="225"/>
    </row>
    <row r="133" spans="20:45" x14ac:dyDescent="0.25"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L133" s="225"/>
      <c r="AM133" s="225"/>
      <c r="AN133" s="225"/>
      <c r="AO133" s="225"/>
      <c r="AP133" s="225"/>
      <c r="AQ133" s="225"/>
      <c r="AR133" s="225"/>
      <c r="AS133" s="225"/>
    </row>
    <row r="134" spans="20:45" x14ac:dyDescent="0.25"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L134" s="225"/>
      <c r="AM134" s="225"/>
      <c r="AN134" s="225"/>
      <c r="AO134" s="225"/>
      <c r="AP134" s="225"/>
      <c r="AQ134" s="225"/>
      <c r="AR134" s="225"/>
      <c r="AS134" s="225"/>
    </row>
    <row r="135" spans="20:45" x14ac:dyDescent="0.25"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L135" s="225"/>
      <c r="AM135" s="225"/>
      <c r="AN135" s="225"/>
      <c r="AO135" s="225"/>
      <c r="AP135" s="225"/>
      <c r="AQ135" s="225"/>
      <c r="AR135" s="225"/>
      <c r="AS135" s="225"/>
    </row>
    <row r="136" spans="20:45" x14ac:dyDescent="0.25"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L136" s="225"/>
      <c r="AM136" s="225"/>
      <c r="AN136" s="225"/>
      <c r="AO136" s="225"/>
      <c r="AP136" s="225"/>
      <c r="AQ136" s="225"/>
      <c r="AR136" s="225"/>
      <c r="AS136" s="225"/>
    </row>
    <row r="137" spans="20:45" x14ac:dyDescent="0.25"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L137" s="225"/>
      <c r="AM137" s="225"/>
      <c r="AN137" s="225"/>
      <c r="AO137" s="225"/>
      <c r="AP137" s="225"/>
      <c r="AQ137" s="225"/>
      <c r="AR137" s="225"/>
      <c r="AS137" s="225"/>
    </row>
    <row r="138" spans="20:45" x14ac:dyDescent="0.25"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L138" s="225"/>
      <c r="AM138" s="225"/>
      <c r="AN138" s="225"/>
      <c r="AO138" s="225"/>
      <c r="AP138" s="225"/>
      <c r="AQ138" s="225"/>
      <c r="AR138" s="225"/>
      <c r="AS138" s="225"/>
    </row>
    <row r="139" spans="20:45" x14ac:dyDescent="0.25"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L139" s="225"/>
      <c r="AM139" s="225"/>
      <c r="AN139" s="225"/>
      <c r="AO139" s="225"/>
      <c r="AP139" s="225"/>
      <c r="AQ139" s="225"/>
      <c r="AR139" s="225"/>
      <c r="AS139" s="225"/>
    </row>
    <row r="140" spans="20:45" x14ac:dyDescent="0.25"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L140" s="225"/>
      <c r="AM140" s="225"/>
      <c r="AN140" s="225"/>
      <c r="AO140" s="225"/>
      <c r="AP140" s="225"/>
      <c r="AQ140" s="225"/>
      <c r="AR140" s="225"/>
      <c r="AS140" s="225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90" priority="1" stopIfTrue="1">
      <formula>AND($E7&lt;9,$C7&gt;0)</formula>
    </cfRule>
  </conditionalFormatting>
  <conditionalFormatting sqref="I23 I43 K33 I31 K41 I51 I39 K49 I47 K10 M29 M45 I27 K25 I35 I8 I12 I16 I20 K18 M14">
    <cfRule type="expression" dxfId="89" priority="2" stopIfTrue="1">
      <formula>AND($O$1="CU",I8="Umpire")</formula>
    </cfRule>
    <cfRule type="expression" dxfId="88" priority="3" stopIfTrue="1">
      <formula>AND($O$1="CU",I8&lt;&gt;"Umpire",J8&lt;&gt;"")</formula>
    </cfRule>
    <cfRule type="expression" dxfId="87" priority="4" stopIfTrue="1">
      <formula>AND($O$1="CU",I8&lt;&gt;"Umpire")</formula>
    </cfRule>
  </conditionalFormatting>
  <conditionalFormatting sqref="E36 E30 E28 E26 E24 E22 E52 E50 E32 E48 E46 E44 E42 E40 E38 E34">
    <cfRule type="expression" dxfId="86" priority="5" stopIfTrue="1">
      <formula>AND($E22&lt;9,$C22&gt;0)</formula>
    </cfRule>
  </conditionalFormatting>
  <conditionalFormatting sqref="F38 F40 F42 F44 F46 F48 F50 F36 F22 F24 F26 F28 F30 F32 F34">
    <cfRule type="cellIs" dxfId="85" priority="6" stopIfTrue="1" operator="equal">
      <formula>"Bye"</formula>
    </cfRule>
    <cfRule type="expression" dxfId="84" priority="7" stopIfTrue="1">
      <formula>AND($E22&lt;9,$C22&gt;0)</formula>
    </cfRule>
  </conditionalFormatting>
  <conditionalFormatting sqref="M10 M18 O45 M41 M49 O14 O29 M25 M33 K8 K12 K16 K20 K39 K43 K47 K51 K23 K27 K31 K35">
    <cfRule type="expression" dxfId="83" priority="8" stopIfTrue="1">
      <formula>J8="as"</formula>
    </cfRule>
    <cfRule type="expression" dxfId="82" priority="9" stopIfTrue="1">
      <formula>J8="bs"</formula>
    </cfRule>
  </conditionalFormatting>
  <conditionalFormatting sqref="B40 B42 B44 B46 B48 B50 B52 B24 B26 B28 B30 B32 B34 B36 B38 B22">
    <cfRule type="cellIs" dxfId="81" priority="10" stopIfTrue="1" operator="equal">
      <formula>"QA"</formula>
    </cfRule>
    <cfRule type="cellIs" dxfId="80" priority="11" stopIfTrue="1" operator="equal">
      <formula>"DA"</formula>
    </cfRule>
  </conditionalFormatting>
  <conditionalFormatting sqref="R62 J8 J12 J16 J20 N14 L10 L18">
    <cfRule type="expression" dxfId="79" priority="12" stopIfTrue="1">
      <formula>$O$1="CU"</formula>
    </cfRule>
  </conditionalFormatting>
  <conditionalFormatting sqref="E21 E7">
    <cfRule type="expression" dxfId="78" priority="13" stopIfTrue="1">
      <formula>$E7&lt;5</formula>
    </cfRule>
  </conditionalFormatting>
  <conditionalFormatting sqref="F19 F21 F9 F17 F15 F13 F11 F7">
    <cfRule type="cellIs" dxfId="77" priority="14" stopIfTrue="1" operator="equal">
      <formula>"Bye"</formula>
    </cfRule>
  </conditionalFormatting>
  <conditionalFormatting sqref="O16">
    <cfRule type="expression" dxfId="76" priority="15" stopIfTrue="1">
      <formula>AND($O$1="CU",O16="Umpire")</formula>
    </cfRule>
    <cfRule type="expression" dxfId="75" priority="16" stopIfTrue="1">
      <formula>AND($O$1="CU",O16&lt;&gt;"Umpire",P16&lt;&gt;"")</formula>
    </cfRule>
    <cfRule type="expression" dxfId="74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4D9455F2-4055-414E-89FB-AF6766208EE1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994A9-7B32-4CE8-AB1B-2E47B0859DB5}">
  <sheetPr codeName="Sheet17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B1" sqref="B1"/>
    </sheetView>
  </sheetViews>
  <sheetFormatPr defaultRowHeight="13.2" x14ac:dyDescent="0.25"/>
  <cols>
    <col min="1" max="1" width="3.88671875" customWidth="1"/>
    <col min="2" max="2" width="14" bestFit="1" customWidth="1"/>
    <col min="3" max="3" width="13.33203125" bestFit="1" customWidth="1"/>
    <col min="4" max="4" width="63.44140625" style="41" bestFit="1" customWidth="1"/>
    <col min="5" max="5" width="12.109375" style="90" customWidth="1"/>
    <col min="6" max="6" width="6.109375" style="91" hidden="1" customWidth="1"/>
    <col min="7" max="7" width="29.8867187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Altalanos!$C$8</f>
        <v>Fiú 1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3">
      <c r="A7" s="144">
        <v>1</v>
      </c>
      <c r="B7" s="160" t="s">
        <v>200</v>
      </c>
      <c r="C7" s="160" t="s">
        <v>201</v>
      </c>
      <c r="D7" s="161" t="s">
        <v>202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3">
      <c r="A8" s="144">
        <v>2</v>
      </c>
      <c r="B8" s="160" t="s">
        <v>203</v>
      </c>
      <c r="C8" s="160" t="s">
        <v>204</v>
      </c>
      <c r="D8" s="161" t="s">
        <v>205</v>
      </c>
      <c r="E8" s="147"/>
      <c r="F8" s="158"/>
      <c r="G8" s="159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25">
      <c r="A9" s="144">
        <v>3</v>
      </c>
      <c r="B9" s="430" t="s">
        <v>206</v>
      </c>
      <c r="C9" s="165" t="s">
        <v>204</v>
      </c>
      <c r="D9" s="171" t="s">
        <v>207</v>
      </c>
      <c r="E9" s="147"/>
      <c r="F9" s="158"/>
      <c r="G9" s="159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430" t="s">
        <v>208</v>
      </c>
      <c r="C10" s="145" t="s">
        <v>209</v>
      </c>
      <c r="D10" s="171" t="s">
        <v>210</v>
      </c>
      <c r="E10" s="147"/>
      <c r="F10" s="158"/>
      <c r="G10" s="159"/>
      <c r="H10" s="150"/>
      <c r="I10" s="150"/>
      <c r="J10" s="151"/>
      <c r="K10" s="152"/>
      <c r="L10" s="153"/>
      <c r="M10" s="152"/>
      <c r="N10" s="154"/>
      <c r="O10" s="150"/>
      <c r="P10" s="167"/>
      <c r="Q10" s="168"/>
    </row>
    <row r="11" spans="1:17" ht="18.899999999999999" customHeight="1" x14ac:dyDescent="0.3">
      <c r="A11" s="144">
        <v>5</v>
      </c>
      <c r="B11" s="160" t="s">
        <v>211</v>
      </c>
      <c r="C11" s="169" t="s">
        <v>212</v>
      </c>
      <c r="D11" s="170" t="s">
        <v>213</v>
      </c>
      <c r="E11" s="147"/>
      <c r="F11" s="158"/>
      <c r="G11" s="159"/>
      <c r="H11" s="150"/>
      <c r="I11" s="150"/>
      <c r="J11" s="151"/>
      <c r="K11" s="152"/>
      <c r="L11" s="153"/>
      <c r="M11" s="152"/>
      <c r="N11" s="154"/>
      <c r="O11" s="150"/>
      <c r="P11" s="167"/>
      <c r="Q11" s="168"/>
    </row>
    <row r="12" spans="1:17" ht="18.899999999999999" customHeight="1" x14ac:dyDescent="0.25">
      <c r="A12" s="144">
        <v>6</v>
      </c>
      <c r="B12" s="431" t="s">
        <v>214</v>
      </c>
      <c r="C12" s="432" t="s">
        <v>215</v>
      </c>
      <c r="D12" s="171" t="s">
        <v>216</v>
      </c>
      <c r="E12" s="147"/>
      <c r="F12" s="158"/>
      <c r="G12" s="159"/>
      <c r="H12" s="150"/>
      <c r="I12" s="150"/>
      <c r="J12" s="151"/>
      <c r="K12" s="152"/>
      <c r="L12" s="153"/>
      <c r="M12" s="152"/>
      <c r="N12" s="154"/>
      <c r="O12" s="150"/>
      <c r="P12" s="167"/>
      <c r="Q12" s="168"/>
    </row>
    <row r="13" spans="1:17" ht="18.899999999999999" customHeight="1" x14ac:dyDescent="0.25">
      <c r="A13" s="144">
        <v>7</v>
      </c>
      <c r="B13" s="430" t="s">
        <v>217</v>
      </c>
      <c r="C13" s="145" t="s">
        <v>218</v>
      </c>
      <c r="D13" s="171" t="s">
        <v>219</v>
      </c>
      <c r="E13" s="147"/>
      <c r="F13" s="158"/>
      <c r="G13" s="159"/>
      <c r="H13" s="150"/>
      <c r="I13" s="150"/>
      <c r="J13" s="151"/>
      <c r="K13" s="152"/>
      <c r="L13" s="153"/>
      <c r="M13" s="152"/>
      <c r="N13" s="154"/>
      <c r="O13" s="150"/>
      <c r="P13" s="167"/>
      <c r="Q13" s="168"/>
    </row>
    <row r="14" spans="1:17" ht="18.899999999999999" customHeight="1" x14ac:dyDescent="0.25">
      <c r="A14" s="144">
        <v>8</v>
      </c>
      <c r="B14" s="145" t="s">
        <v>220</v>
      </c>
      <c r="C14" s="145" t="s">
        <v>221</v>
      </c>
      <c r="D14" s="171" t="s">
        <v>222</v>
      </c>
      <c r="E14" s="147"/>
      <c r="F14" s="158"/>
      <c r="G14" s="159"/>
      <c r="H14" s="150"/>
      <c r="I14" s="150"/>
      <c r="J14" s="151"/>
      <c r="K14" s="152"/>
      <c r="L14" s="153"/>
      <c r="M14" s="152"/>
      <c r="N14" s="154"/>
      <c r="O14" s="150"/>
      <c r="P14" s="167"/>
      <c r="Q14" s="168"/>
    </row>
    <row r="15" spans="1:17" ht="18.899999999999999" customHeight="1" x14ac:dyDescent="0.25">
      <c r="A15" s="144">
        <v>9</v>
      </c>
      <c r="B15" s="430" t="s">
        <v>223</v>
      </c>
      <c r="C15" s="145" t="s">
        <v>224</v>
      </c>
      <c r="D15" s="171" t="s">
        <v>225</v>
      </c>
      <c r="E15" s="147"/>
      <c r="F15" s="173"/>
      <c r="G15" s="173"/>
      <c r="H15" s="150"/>
      <c r="I15" s="150"/>
      <c r="J15" s="151"/>
      <c r="K15" s="152"/>
      <c r="L15" s="153"/>
      <c r="M15" s="174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226</v>
      </c>
      <c r="C16" s="145" t="s">
        <v>227</v>
      </c>
      <c r="D16" s="171" t="s">
        <v>228</v>
      </c>
      <c r="E16" s="147"/>
      <c r="F16" s="173"/>
      <c r="G16" s="173"/>
      <c r="H16" s="150"/>
      <c r="I16" s="150"/>
      <c r="J16" s="151"/>
      <c r="K16" s="152"/>
      <c r="L16" s="153"/>
      <c r="M16" s="174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430" t="s">
        <v>229</v>
      </c>
      <c r="C17" s="145" t="s">
        <v>230</v>
      </c>
      <c r="D17" s="171" t="s">
        <v>195</v>
      </c>
      <c r="E17" s="147"/>
      <c r="F17" s="173"/>
      <c r="G17" s="173"/>
      <c r="H17" s="150"/>
      <c r="I17" s="150"/>
      <c r="J17" s="151"/>
      <c r="K17" s="152"/>
      <c r="L17" s="153"/>
      <c r="M17" s="174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231</v>
      </c>
      <c r="C18" s="145" t="s">
        <v>232</v>
      </c>
      <c r="D18" s="171" t="s">
        <v>233</v>
      </c>
      <c r="E18" s="147"/>
      <c r="F18" s="173"/>
      <c r="G18" s="173"/>
      <c r="H18" s="150"/>
      <c r="I18" s="150"/>
      <c r="J18" s="151"/>
      <c r="K18" s="152"/>
      <c r="L18" s="153"/>
      <c r="M18" s="174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72"/>
      <c r="C19" s="172"/>
      <c r="D19" s="150"/>
      <c r="E19" s="147"/>
      <c r="F19" s="173"/>
      <c r="G19" s="173"/>
      <c r="H19" s="150"/>
      <c r="I19" s="150"/>
      <c r="J19" s="151"/>
      <c r="K19" s="152"/>
      <c r="L19" s="153"/>
      <c r="M19" s="174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72"/>
      <c r="C20" s="172"/>
      <c r="D20" s="150"/>
      <c r="E20" s="147"/>
      <c r="F20" s="173"/>
      <c r="G20" s="173"/>
      <c r="H20" s="150"/>
      <c r="I20" s="150"/>
      <c r="J20" s="151"/>
      <c r="K20" s="152"/>
      <c r="L20" s="153"/>
      <c r="M20" s="174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72"/>
      <c r="C21" s="172"/>
      <c r="D21" s="150"/>
      <c r="E21" s="147"/>
      <c r="F21" s="173"/>
      <c r="G21" s="173"/>
      <c r="H21" s="150"/>
      <c r="I21" s="150"/>
      <c r="J21" s="151"/>
      <c r="K21" s="152"/>
      <c r="L21" s="153"/>
      <c r="M21" s="174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72"/>
      <c r="C22" s="172"/>
      <c r="D22" s="150"/>
      <c r="E22" s="147"/>
      <c r="F22" s="173"/>
      <c r="G22" s="173"/>
      <c r="H22" s="150"/>
      <c r="I22" s="150"/>
      <c r="J22" s="151"/>
      <c r="K22" s="152"/>
      <c r="L22" s="153"/>
      <c r="M22" s="174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72"/>
      <c r="C23" s="172"/>
      <c r="D23" s="150"/>
      <c r="E23" s="147"/>
      <c r="F23" s="173"/>
      <c r="G23" s="173"/>
      <c r="H23" s="150"/>
      <c r="I23" s="150"/>
      <c r="J23" s="151"/>
      <c r="K23" s="152"/>
      <c r="L23" s="153"/>
      <c r="M23" s="174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72"/>
      <c r="C24" s="172"/>
      <c r="D24" s="150"/>
      <c r="E24" s="147"/>
      <c r="F24" s="173"/>
      <c r="G24" s="173"/>
      <c r="H24" s="150"/>
      <c r="I24" s="150"/>
      <c r="J24" s="151"/>
      <c r="K24" s="152"/>
      <c r="L24" s="153"/>
      <c r="M24" s="174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72"/>
      <c r="C25" s="172"/>
      <c r="D25" s="150"/>
      <c r="E25" s="147"/>
      <c r="F25" s="173"/>
      <c r="G25" s="173"/>
      <c r="H25" s="150"/>
      <c r="I25" s="150"/>
      <c r="J25" s="151"/>
      <c r="K25" s="152"/>
      <c r="L25" s="153"/>
      <c r="M25" s="174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72"/>
      <c r="C26" s="172"/>
      <c r="D26" s="150"/>
      <c r="E26" s="147"/>
      <c r="F26" s="173"/>
      <c r="G26" s="173"/>
      <c r="H26" s="150"/>
      <c r="I26" s="150"/>
      <c r="J26" s="151"/>
      <c r="K26" s="152"/>
      <c r="L26" s="153"/>
      <c r="M26" s="174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72"/>
      <c r="C27" s="172"/>
      <c r="D27" s="150"/>
      <c r="E27" s="147"/>
      <c r="F27" s="173"/>
      <c r="G27" s="173"/>
      <c r="H27" s="150"/>
      <c r="I27" s="150"/>
      <c r="J27" s="151"/>
      <c r="K27" s="152"/>
      <c r="L27" s="153"/>
      <c r="M27" s="174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72"/>
      <c r="C28" s="172"/>
      <c r="D28" s="150"/>
      <c r="E28" s="175"/>
      <c r="F28" s="176"/>
      <c r="G28" s="177"/>
      <c r="H28" s="150"/>
      <c r="I28" s="150"/>
      <c r="J28" s="151"/>
      <c r="K28" s="152"/>
      <c r="L28" s="153"/>
      <c r="M28" s="174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72"/>
      <c r="C29" s="172"/>
      <c r="D29" s="150"/>
      <c r="E29" s="178"/>
      <c r="F29" s="173"/>
      <c r="G29" s="173"/>
      <c r="H29" s="150"/>
      <c r="I29" s="150"/>
      <c r="J29" s="151"/>
      <c r="K29" s="152"/>
      <c r="L29" s="153"/>
      <c r="M29" s="174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2"/>
      <c r="C30" s="172"/>
      <c r="D30" s="150"/>
      <c r="E30" s="147"/>
      <c r="F30" s="173"/>
      <c r="G30" s="173"/>
      <c r="H30" s="150"/>
      <c r="I30" s="150"/>
      <c r="J30" s="151"/>
      <c r="K30" s="152"/>
      <c r="L30" s="153"/>
      <c r="M30" s="174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2"/>
      <c r="C31" s="172"/>
      <c r="D31" s="150"/>
      <c r="E31" s="147"/>
      <c r="F31" s="173"/>
      <c r="G31" s="173"/>
      <c r="H31" s="150"/>
      <c r="I31" s="150"/>
      <c r="J31" s="151"/>
      <c r="K31" s="152"/>
      <c r="L31" s="153"/>
      <c r="M31" s="174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2"/>
      <c r="C32" s="172"/>
      <c r="D32" s="150"/>
      <c r="E32" s="179"/>
      <c r="F32" s="173"/>
      <c r="G32" s="173"/>
      <c r="H32" s="150"/>
      <c r="I32" s="150"/>
      <c r="J32" s="151"/>
      <c r="K32" s="152"/>
      <c r="L32" s="153"/>
      <c r="M32" s="174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2"/>
      <c r="C33" s="172"/>
      <c r="D33" s="150"/>
      <c r="E33" s="147"/>
      <c r="F33" s="173"/>
      <c r="G33" s="173"/>
      <c r="H33" s="150"/>
      <c r="I33" s="150"/>
      <c r="J33" s="151"/>
      <c r="K33" s="152"/>
      <c r="L33" s="153"/>
      <c r="M33" s="174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2"/>
      <c r="C34" s="172"/>
      <c r="D34" s="150"/>
      <c r="E34" s="147"/>
      <c r="F34" s="173"/>
      <c r="G34" s="173"/>
      <c r="H34" s="150"/>
      <c r="I34" s="150"/>
      <c r="J34" s="151"/>
      <c r="K34" s="152"/>
      <c r="L34" s="153"/>
      <c r="M34" s="174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2"/>
      <c r="C35" s="172"/>
      <c r="D35" s="150"/>
      <c r="E35" s="147"/>
      <c r="F35" s="173"/>
      <c r="G35" s="173"/>
      <c r="H35" s="150"/>
      <c r="I35" s="150"/>
      <c r="J35" s="151"/>
      <c r="K35" s="152"/>
      <c r="L35" s="153"/>
      <c r="M35" s="174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2"/>
      <c r="C36" s="172"/>
      <c r="D36" s="150"/>
      <c r="E36" s="147"/>
      <c r="F36" s="173"/>
      <c r="G36" s="173"/>
      <c r="H36" s="150"/>
      <c r="I36" s="150"/>
      <c r="J36" s="151"/>
      <c r="K36" s="152"/>
      <c r="L36" s="153"/>
      <c r="M36" s="174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2"/>
      <c r="C37" s="172"/>
      <c r="D37" s="150"/>
      <c r="E37" s="147"/>
      <c r="F37" s="173"/>
      <c r="G37" s="173"/>
      <c r="H37" s="150"/>
      <c r="I37" s="150"/>
      <c r="J37" s="151"/>
      <c r="K37" s="152"/>
      <c r="L37" s="153"/>
      <c r="M37" s="174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2"/>
      <c r="C38" s="172"/>
      <c r="D38" s="150"/>
      <c r="E38" s="147"/>
      <c r="F38" s="173"/>
      <c r="G38" s="173"/>
      <c r="H38" s="180"/>
      <c r="I38" s="181"/>
      <c r="J38" s="151"/>
      <c r="K38" s="152"/>
      <c r="L38" s="153"/>
      <c r="M38" s="174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2"/>
      <c r="C39" s="172"/>
      <c r="D39" s="150"/>
      <c r="E39" s="147"/>
      <c r="F39" s="173"/>
      <c r="G39" s="173"/>
      <c r="H39" s="180"/>
      <c r="I39" s="181"/>
      <c r="J39" s="151"/>
      <c r="K39" s="152"/>
      <c r="L39" s="153"/>
      <c r="M39" s="174"/>
      <c r="N39" s="163"/>
      <c r="O39" s="182"/>
      <c r="P39" s="156"/>
      <c r="Q39" s="157"/>
    </row>
    <row r="40" spans="1:17" ht="18.899999999999999" customHeight="1" x14ac:dyDescent="0.25">
      <c r="A40" s="144">
        <v>34</v>
      </c>
      <c r="B40" s="172"/>
      <c r="C40" s="172"/>
      <c r="D40" s="150"/>
      <c r="E40" s="147"/>
      <c r="F40" s="173"/>
      <c r="G40" s="173"/>
      <c r="H40" s="180"/>
      <c r="I40" s="181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74">
        <f t="shared" ref="M40:M156" si="1">IF(P40=999,999,1)</f>
        <v>999</v>
      </c>
      <c r="N40" s="163"/>
      <c r="O40" s="182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2"/>
      <c r="C41" s="172"/>
      <c r="D41" s="150"/>
      <c r="E41" s="147"/>
      <c r="F41" s="173"/>
      <c r="G41" s="173"/>
      <c r="H41" s="180"/>
      <c r="I41" s="181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74">
        <f t="shared" si="1"/>
        <v>999</v>
      </c>
      <c r="N41" s="163"/>
      <c r="O41" s="182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2"/>
      <c r="C42" s="172"/>
      <c r="D42" s="150"/>
      <c r="E42" s="147"/>
      <c r="F42" s="173"/>
      <c r="G42" s="173"/>
      <c r="H42" s="180"/>
      <c r="I42" s="181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74">
        <f t="shared" si="1"/>
        <v>999</v>
      </c>
      <c r="N42" s="163"/>
      <c r="O42" s="182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2"/>
      <c r="C43" s="172"/>
      <c r="D43" s="150"/>
      <c r="E43" s="147"/>
      <c r="F43" s="173"/>
      <c r="G43" s="173"/>
      <c r="H43" s="180"/>
      <c r="I43" s="181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74">
        <f t="shared" si="1"/>
        <v>999</v>
      </c>
      <c r="N43" s="163"/>
      <c r="O43" s="182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2"/>
      <c r="C44" s="172"/>
      <c r="D44" s="150"/>
      <c r="E44" s="147"/>
      <c r="F44" s="173"/>
      <c r="G44" s="173"/>
      <c r="H44" s="180"/>
      <c r="I44" s="181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74">
        <f t="shared" si="1"/>
        <v>999</v>
      </c>
      <c r="N44" s="163"/>
      <c r="O44" s="182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2"/>
      <c r="C45" s="172"/>
      <c r="D45" s="150"/>
      <c r="E45" s="147"/>
      <c r="F45" s="173"/>
      <c r="G45" s="173"/>
      <c r="H45" s="180"/>
      <c r="I45" s="181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74">
        <f t="shared" si="1"/>
        <v>999</v>
      </c>
      <c r="N45" s="163"/>
      <c r="O45" s="182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2"/>
      <c r="C46" s="172"/>
      <c r="D46" s="150"/>
      <c r="E46" s="147"/>
      <c r="F46" s="173"/>
      <c r="G46" s="173"/>
      <c r="H46" s="180"/>
      <c r="I46" s="181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74">
        <f t="shared" si="1"/>
        <v>999</v>
      </c>
      <c r="N46" s="163"/>
      <c r="O46" s="182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2"/>
      <c r="C47" s="172"/>
      <c r="D47" s="150"/>
      <c r="E47" s="147"/>
      <c r="F47" s="173"/>
      <c r="G47" s="173"/>
      <c r="H47" s="180"/>
      <c r="I47" s="181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74">
        <f t="shared" si="1"/>
        <v>999</v>
      </c>
      <c r="N47" s="163"/>
      <c r="O47" s="182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2"/>
      <c r="C48" s="172"/>
      <c r="D48" s="150"/>
      <c r="E48" s="147"/>
      <c r="F48" s="173"/>
      <c r="G48" s="173"/>
      <c r="H48" s="180"/>
      <c r="I48" s="181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74">
        <f t="shared" si="1"/>
        <v>999</v>
      </c>
      <c r="N48" s="163"/>
      <c r="O48" s="182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2"/>
      <c r="C49" s="172"/>
      <c r="D49" s="150"/>
      <c r="E49" s="147"/>
      <c r="F49" s="173"/>
      <c r="G49" s="173"/>
      <c r="H49" s="180"/>
      <c r="I49" s="181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74">
        <f t="shared" si="1"/>
        <v>999</v>
      </c>
      <c r="N49" s="163"/>
      <c r="O49" s="182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2"/>
      <c r="C50" s="172"/>
      <c r="D50" s="150"/>
      <c r="E50" s="147"/>
      <c r="F50" s="173"/>
      <c r="G50" s="173"/>
      <c r="H50" s="180"/>
      <c r="I50" s="181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74">
        <f t="shared" si="1"/>
        <v>999</v>
      </c>
      <c r="N50" s="163"/>
      <c r="O50" s="182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2"/>
      <c r="C51" s="172"/>
      <c r="D51" s="150"/>
      <c r="E51" s="147"/>
      <c r="F51" s="173"/>
      <c r="G51" s="173"/>
      <c r="H51" s="180"/>
      <c r="I51" s="181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74">
        <f t="shared" si="1"/>
        <v>999</v>
      </c>
      <c r="N51" s="163"/>
      <c r="O51" s="182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2"/>
      <c r="C52" s="172"/>
      <c r="D52" s="150"/>
      <c r="E52" s="147"/>
      <c r="F52" s="173"/>
      <c r="G52" s="173"/>
      <c r="H52" s="180"/>
      <c r="I52" s="181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74">
        <f t="shared" si="1"/>
        <v>999</v>
      </c>
      <c r="N52" s="163"/>
      <c r="O52" s="182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2"/>
      <c r="C53" s="172"/>
      <c r="D53" s="150"/>
      <c r="E53" s="147"/>
      <c r="F53" s="173"/>
      <c r="G53" s="173"/>
      <c r="H53" s="180"/>
      <c r="I53" s="181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74">
        <f t="shared" si="1"/>
        <v>999</v>
      </c>
      <c r="N53" s="163"/>
      <c r="O53" s="182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2"/>
      <c r="C54" s="172"/>
      <c r="D54" s="150"/>
      <c r="E54" s="147"/>
      <c r="F54" s="173"/>
      <c r="G54" s="173"/>
      <c r="H54" s="180"/>
      <c r="I54" s="181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74">
        <f t="shared" si="1"/>
        <v>999</v>
      </c>
      <c r="N54" s="163"/>
      <c r="O54" s="182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2"/>
      <c r="C55" s="172"/>
      <c r="D55" s="150"/>
      <c r="E55" s="147"/>
      <c r="F55" s="173"/>
      <c r="G55" s="173"/>
      <c r="H55" s="180"/>
      <c r="I55" s="181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74">
        <f t="shared" si="1"/>
        <v>999</v>
      </c>
      <c r="N55" s="163"/>
      <c r="O55" s="182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2"/>
      <c r="C56" s="172"/>
      <c r="D56" s="150"/>
      <c r="E56" s="147"/>
      <c r="F56" s="173"/>
      <c r="G56" s="173"/>
      <c r="H56" s="180"/>
      <c r="I56" s="181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74">
        <f t="shared" si="1"/>
        <v>999</v>
      </c>
      <c r="N56" s="163"/>
      <c r="O56" s="182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2"/>
      <c r="C57" s="172"/>
      <c r="D57" s="150"/>
      <c r="E57" s="147"/>
      <c r="F57" s="173"/>
      <c r="G57" s="173"/>
      <c r="H57" s="180"/>
      <c r="I57" s="181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74">
        <f t="shared" si="1"/>
        <v>999</v>
      </c>
      <c r="N57" s="163"/>
      <c r="O57" s="182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2"/>
      <c r="C58" s="172"/>
      <c r="D58" s="150"/>
      <c r="E58" s="147"/>
      <c r="F58" s="173"/>
      <c r="G58" s="173"/>
      <c r="H58" s="180"/>
      <c r="I58" s="181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74">
        <f t="shared" si="1"/>
        <v>999</v>
      </c>
      <c r="N58" s="163"/>
      <c r="O58" s="182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2"/>
      <c r="C59" s="172"/>
      <c r="D59" s="150"/>
      <c r="E59" s="147"/>
      <c r="F59" s="173"/>
      <c r="G59" s="173"/>
      <c r="H59" s="180"/>
      <c r="I59" s="181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74">
        <f t="shared" si="1"/>
        <v>999</v>
      </c>
      <c r="N59" s="163"/>
      <c r="O59" s="182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2"/>
      <c r="C60" s="172"/>
      <c r="D60" s="150"/>
      <c r="E60" s="147"/>
      <c r="F60" s="173"/>
      <c r="G60" s="173"/>
      <c r="H60" s="180"/>
      <c r="I60" s="181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74">
        <f t="shared" si="1"/>
        <v>999</v>
      </c>
      <c r="N60" s="163"/>
      <c r="O60" s="182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2"/>
      <c r="C61" s="172"/>
      <c r="D61" s="150"/>
      <c r="E61" s="147"/>
      <c r="F61" s="173"/>
      <c r="G61" s="173"/>
      <c r="H61" s="180"/>
      <c r="I61" s="181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74">
        <f t="shared" si="1"/>
        <v>999</v>
      </c>
      <c r="N61" s="163"/>
      <c r="O61" s="182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2"/>
      <c r="C62" s="172"/>
      <c r="D62" s="150"/>
      <c r="E62" s="147"/>
      <c r="F62" s="173"/>
      <c r="G62" s="173"/>
      <c r="H62" s="180"/>
      <c r="I62" s="181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74">
        <f t="shared" si="1"/>
        <v>999</v>
      </c>
      <c r="N62" s="163"/>
      <c r="O62" s="182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2"/>
      <c r="C63" s="172"/>
      <c r="D63" s="150"/>
      <c r="E63" s="147"/>
      <c r="F63" s="173"/>
      <c r="G63" s="173"/>
      <c r="H63" s="180"/>
      <c r="I63" s="181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74">
        <f t="shared" si="1"/>
        <v>999</v>
      </c>
      <c r="N63" s="163"/>
      <c r="O63" s="182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2"/>
      <c r="C64" s="172"/>
      <c r="D64" s="150"/>
      <c r="E64" s="147"/>
      <c r="F64" s="173"/>
      <c r="G64" s="173"/>
      <c r="H64" s="180"/>
      <c r="I64" s="181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74">
        <f t="shared" si="1"/>
        <v>999</v>
      </c>
      <c r="N64" s="163"/>
      <c r="O64" s="182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2"/>
      <c r="C65" s="172"/>
      <c r="D65" s="150"/>
      <c r="E65" s="147"/>
      <c r="F65" s="173"/>
      <c r="G65" s="173"/>
      <c r="H65" s="180"/>
      <c r="I65" s="181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74">
        <f t="shared" si="1"/>
        <v>999</v>
      </c>
      <c r="N65" s="163"/>
      <c r="O65" s="182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2"/>
      <c r="C66" s="172"/>
      <c r="D66" s="150"/>
      <c r="E66" s="147"/>
      <c r="F66" s="173"/>
      <c r="G66" s="173"/>
      <c r="H66" s="180"/>
      <c r="I66" s="181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74">
        <f t="shared" si="1"/>
        <v>999</v>
      </c>
      <c r="N66" s="163"/>
      <c r="O66" s="182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2"/>
      <c r="C67" s="172"/>
      <c r="D67" s="150"/>
      <c r="E67" s="147"/>
      <c r="F67" s="173"/>
      <c r="G67" s="173"/>
      <c r="H67" s="180"/>
      <c r="I67" s="181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74">
        <f t="shared" si="1"/>
        <v>999</v>
      </c>
      <c r="N67" s="163"/>
      <c r="O67" s="182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2"/>
      <c r="C68" s="172"/>
      <c r="D68" s="150"/>
      <c r="E68" s="147"/>
      <c r="F68" s="173"/>
      <c r="G68" s="173"/>
      <c r="H68" s="180"/>
      <c r="I68" s="181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74">
        <f t="shared" si="1"/>
        <v>999</v>
      </c>
      <c r="N68" s="163"/>
      <c r="O68" s="182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2"/>
      <c r="C69" s="172"/>
      <c r="D69" s="150"/>
      <c r="E69" s="147"/>
      <c r="F69" s="173"/>
      <c r="G69" s="173"/>
      <c r="H69" s="180"/>
      <c r="I69" s="181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74">
        <f t="shared" si="1"/>
        <v>999</v>
      </c>
      <c r="N69" s="163"/>
      <c r="O69" s="182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2"/>
      <c r="C70" s="172"/>
      <c r="D70" s="150"/>
      <c r="E70" s="147"/>
      <c r="F70" s="173"/>
      <c r="G70" s="173"/>
      <c r="H70" s="180"/>
      <c r="I70" s="181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74">
        <f t="shared" si="1"/>
        <v>999</v>
      </c>
      <c r="N70" s="163"/>
      <c r="O70" s="182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2"/>
      <c r="C71" s="172"/>
      <c r="D71" s="150"/>
      <c r="E71" s="147"/>
      <c r="F71" s="173"/>
      <c r="G71" s="173"/>
      <c r="H71" s="180"/>
      <c r="I71" s="181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74">
        <f t="shared" si="1"/>
        <v>999</v>
      </c>
      <c r="N71" s="163"/>
      <c r="O71" s="182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2"/>
      <c r="C72" s="172"/>
      <c r="D72" s="150"/>
      <c r="E72" s="147"/>
      <c r="F72" s="173"/>
      <c r="G72" s="173"/>
      <c r="H72" s="180"/>
      <c r="I72" s="181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74">
        <f t="shared" si="1"/>
        <v>999</v>
      </c>
      <c r="N72" s="163"/>
      <c r="O72" s="182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2"/>
      <c r="C73" s="172"/>
      <c r="D73" s="150"/>
      <c r="E73" s="147"/>
      <c r="F73" s="173"/>
      <c r="G73" s="173"/>
      <c r="H73" s="180"/>
      <c r="I73" s="181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74">
        <f t="shared" si="1"/>
        <v>999</v>
      </c>
      <c r="N73" s="163"/>
      <c r="O73" s="182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2"/>
      <c r="C74" s="172"/>
      <c r="D74" s="150"/>
      <c r="E74" s="147"/>
      <c r="F74" s="173"/>
      <c r="G74" s="173"/>
      <c r="H74" s="180"/>
      <c r="I74" s="181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74">
        <f t="shared" si="1"/>
        <v>999</v>
      </c>
      <c r="N74" s="163"/>
      <c r="O74" s="182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2"/>
      <c r="C75" s="172"/>
      <c r="D75" s="150"/>
      <c r="E75" s="147"/>
      <c r="F75" s="173"/>
      <c r="G75" s="173"/>
      <c r="H75" s="180"/>
      <c r="I75" s="181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74">
        <f t="shared" si="1"/>
        <v>999</v>
      </c>
      <c r="N75" s="163"/>
      <c r="O75" s="182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2"/>
      <c r="C76" s="172"/>
      <c r="D76" s="150"/>
      <c r="E76" s="147"/>
      <c r="F76" s="173"/>
      <c r="G76" s="173"/>
      <c r="H76" s="180"/>
      <c r="I76" s="181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74">
        <f t="shared" si="1"/>
        <v>999</v>
      </c>
      <c r="N76" s="163"/>
      <c r="O76" s="182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2"/>
      <c r="C77" s="172"/>
      <c r="D77" s="150"/>
      <c r="E77" s="147"/>
      <c r="F77" s="173"/>
      <c r="G77" s="173"/>
      <c r="H77" s="180"/>
      <c r="I77" s="181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74">
        <f t="shared" si="1"/>
        <v>999</v>
      </c>
      <c r="N77" s="163"/>
      <c r="O77" s="182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2"/>
      <c r="C78" s="172"/>
      <c r="D78" s="150"/>
      <c r="E78" s="147"/>
      <c r="F78" s="173"/>
      <c r="G78" s="173"/>
      <c r="H78" s="180"/>
      <c r="I78" s="181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74">
        <f t="shared" si="1"/>
        <v>999</v>
      </c>
      <c r="N78" s="163"/>
      <c r="O78" s="182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2"/>
      <c r="C79" s="172"/>
      <c r="D79" s="150"/>
      <c r="E79" s="147"/>
      <c r="F79" s="173"/>
      <c r="G79" s="173"/>
      <c r="H79" s="180"/>
      <c r="I79" s="181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74">
        <f t="shared" si="1"/>
        <v>999</v>
      </c>
      <c r="N79" s="163"/>
      <c r="O79" s="182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2"/>
      <c r="C80" s="172"/>
      <c r="D80" s="150"/>
      <c r="E80" s="147"/>
      <c r="F80" s="173"/>
      <c r="G80" s="173"/>
      <c r="H80" s="180"/>
      <c r="I80" s="181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74">
        <f t="shared" si="1"/>
        <v>999</v>
      </c>
      <c r="N80" s="163"/>
      <c r="O80" s="182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2"/>
      <c r="C81" s="172"/>
      <c r="D81" s="150"/>
      <c r="E81" s="147"/>
      <c r="F81" s="173"/>
      <c r="G81" s="173"/>
      <c r="H81" s="180"/>
      <c r="I81" s="181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74">
        <f t="shared" si="1"/>
        <v>999</v>
      </c>
      <c r="N81" s="163"/>
      <c r="O81" s="182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2"/>
      <c r="C82" s="172"/>
      <c r="D82" s="150"/>
      <c r="E82" s="147"/>
      <c r="F82" s="173"/>
      <c r="G82" s="173"/>
      <c r="H82" s="180"/>
      <c r="I82" s="181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74">
        <f t="shared" si="1"/>
        <v>999</v>
      </c>
      <c r="N82" s="163"/>
      <c r="O82" s="182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2"/>
      <c r="C83" s="172"/>
      <c r="D83" s="150"/>
      <c r="E83" s="147"/>
      <c r="F83" s="173"/>
      <c r="G83" s="173"/>
      <c r="H83" s="180"/>
      <c r="I83" s="181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74">
        <f t="shared" si="1"/>
        <v>999</v>
      </c>
      <c r="N83" s="163"/>
      <c r="O83" s="182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2"/>
      <c r="C84" s="172"/>
      <c r="D84" s="150"/>
      <c r="E84" s="147"/>
      <c r="F84" s="173"/>
      <c r="G84" s="173"/>
      <c r="H84" s="180"/>
      <c r="I84" s="181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74">
        <f t="shared" si="1"/>
        <v>999</v>
      </c>
      <c r="N84" s="163"/>
      <c r="O84" s="182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2"/>
      <c r="C85" s="172"/>
      <c r="D85" s="150"/>
      <c r="E85" s="147"/>
      <c r="F85" s="173"/>
      <c r="G85" s="173"/>
      <c r="H85" s="180"/>
      <c r="I85" s="181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74">
        <f t="shared" si="1"/>
        <v>999</v>
      </c>
      <c r="N85" s="163"/>
      <c r="O85" s="182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2"/>
      <c r="C86" s="172"/>
      <c r="D86" s="150"/>
      <c r="E86" s="147"/>
      <c r="F86" s="173"/>
      <c r="G86" s="173"/>
      <c r="H86" s="180"/>
      <c r="I86" s="181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74">
        <f t="shared" si="1"/>
        <v>999</v>
      </c>
      <c r="N86" s="163"/>
      <c r="O86" s="182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2"/>
      <c r="C87" s="172"/>
      <c r="D87" s="150"/>
      <c r="E87" s="147"/>
      <c r="F87" s="173"/>
      <c r="G87" s="173"/>
      <c r="H87" s="180"/>
      <c r="I87" s="181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74">
        <f t="shared" si="1"/>
        <v>999</v>
      </c>
      <c r="N87" s="163"/>
      <c r="O87" s="182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2"/>
      <c r="C88" s="172"/>
      <c r="D88" s="150"/>
      <c r="E88" s="147"/>
      <c r="F88" s="173"/>
      <c r="G88" s="173"/>
      <c r="H88" s="180"/>
      <c r="I88" s="181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74">
        <f t="shared" si="1"/>
        <v>999</v>
      </c>
      <c r="N88" s="163"/>
      <c r="O88" s="182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2"/>
      <c r="C89" s="172"/>
      <c r="D89" s="150"/>
      <c r="E89" s="147"/>
      <c r="F89" s="173"/>
      <c r="G89" s="173"/>
      <c r="H89" s="180"/>
      <c r="I89" s="181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74">
        <f t="shared" si="1"/>
        <v>999</v>
      </c>
      <c r="N89" s="163"/>
      <c r="O89" s="182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2"/>
      <c r="C90" s="172"/>
      <c r="D90" s="150"/>
      <c r="E90" s="147"/>
      <c r="F90" s="173"/>
      <c r="G90" s="173"/>
      <c r="H90" s="180"/>
      <c r="I90" s="181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74">
        <f t="shared" si="1"/>
        <v>999</v>
      </c>
      <c r="N90" s="163"/>
      <c r="O90" s="182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2"/>
      <c r="C91" s="172"/>
      <c r="D91" s="150"/>
      <c r="E91" s="147"/>
      <c r="F91" s="173"/>
      <c r="G91" s="173"/>
      <c r="H91" s="180"/>
      <c r="I91" s="181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74">
        <f t="shared" si="1"/>
        <v>999</v>
      </c>
      <c r="N91" s="163"/>
      <c r="O91" s="182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2"/>
      <c r="C92" s="172"/>
      <c r="D92" s="150"/>
      <c r="E92" s="147"/>
      <c r="F92" s="173"/>
      <c r="G92" s="173"/>
      <c r="H92" s="180"/>
      <c r="I92" s="181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74">
        <f t="shared" si="1"/>
        <v>999</v>
      </c>
      <c r="N92" s="163"/>
      <c r="O92" s="182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2"/>
      <c r="C93" s="172"/>
      <c r="D93" s="150"/>
      <c r="E93" s="147"/>
      <c r="F93" s="173"/>
      <c r="G93" s="173"/>
      <c r="H93" s="180"/>
      <c r="I93" s="181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74">
        <f t="shared" si="1"/>
        <v>999</v>
      </c>
      <c r="N93" s="163"/>
      <c r="O93" s="182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2"/>
      <c r="C94" s="172"/>
      <c r="D94" s="150"/>
      <c r="E94" s="147"/>
      <c r="F94" s="173"/>
      <c r="G94" s="173"/>
      <c r="H94" s="180"/>
      <c r="I94" s="181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74">
        <f t="shared" si="1"/>
        <v>999</v>
      </c>
      <c r="N94" s="163"/>
      <c r="O94" s="182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2"/>
      <c r="C95" s="172"/>
      <c r="D95" s="150"/>
      <c r="E95" s="147"/>
      <c r="F95" s="173"/>
      <c r="G95" s="173"/>
      <c r="H95" s="180"/>
      <c r="I95" s="181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74">
        <f t="shared" si="1"/>
        <v>999</v>
      </c>
      <c r="N95" s="163"/>
      <c r="O95" s="182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2"/>
      <c r="C96" s="172"/>
      <c r="D96" s="150"/>
      <c r="E96" s="147"/>
      <c r="F96" s="173"/>
      <c r="G96" s="173"/>
      <c r="H96" s="180"/>
      <c r="I96" s="181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74">
        <f t="shared" si="1"/>
        <v>999</v>
      </c>
      <c r="N96" s="163"/>
      <c r="O96" s="182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2"/>
      <c r="C97" s="172"/>
      <c r="D97" s="150"/>
      <c r="E97" s="147"/>
      <c r="F97" s="173"/>
      <c r="G97" s="173"/>
      <c r="H97" s="180"/>
      <c r="I97" s="181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74">
        <f t="shared" si="1"/>
        <v>999</v>
      </c>
      <c r="N97" s="163"/>
      <c r="O97" s="182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2"/>
      <c r="C98" s="172"/>
      <c r="D98" s="150"/>
      <c r="E98" s="147"/>
      <c r="F98" s="173"/>
      <c r="G98" s="173"/>
      <c r="H98" s="180"/>
      <c r="I98" s="181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74">
        <f t="shared" si="1"/>
        <v>999</v>
      </c>
      <c r="N98" s="163"/>
      <c r="O98" s="182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2"/>
      <c r="C99" s="172"/>
      <c r="D99" s="150"/>
      <c r="E99" s="147"/>
      <c r="F99" s="173"/>
      <c r="G99" s="173"/>
      <c r="H99" s="180"/>
      <c r="I99" s="181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74">
        <f t="shared" si="1"/>
        <v>999</v>
      </c>
      <c r="N99" s="163"/>
      <c r="O99" s="182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2"/>
      <c r="C100" s="172"/>
      <c r="D100" s="150"/>
      <c r="E100" s="147"/>
      <c r="F100" s="173"/>
      <c r="G100" s="173"/>
      <c r="H100" s="180"/>
      <c r="I100" s="181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74">
        <f t="shared" si="1"/>
        <v>999</v>
      </c>
      <c r="N100" s="163"/>
      <c r="O100" s="182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2"/>
      <c r="C101" s="172"/>
      <c r="D101" s="150"/>
      <c r="E101" s="147"/>
      <c r="F101" s="173"/>
      <c r="G101" s="173"/>
      <c r="H101" s="180"/>
      <c r="I101" s="181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74">
        <f t="shared" si="1"/>
        <v>999</v>
      </c>
      <c r="N101" s="163"/>
      <c r="O101" s="182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2"/>
      <c r="C102" s="172"/>
      <c r="D102" s="150"/>
      <c r="E102" s="147"/>
      <c r="F102" s="173"/>
      <c r="G102" s="173"/>
      <c r="H102" s="180"/>
      <c r="I102" s="181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74">
        <f t="shared" si="1"/>
        <v>999</v>
      </c>
      <c r="N102" s="163"/>
      <c r="O102" s="182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2"/>
      <c r="C103" s="172"/>
      <c r="D103" s="150"/>
      <c r="E103" s="147"/>
      <c r="F103" s="173"/>
      <c r="G103" s="173"/>
      <c r="H103" s="180"/>
      <c r="I103" s="181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74">
        <f t="shared" si="1"/>
        <v>999</v>
      </c>
      <c r="N103" s="163"/>
      <c r="O103" s="182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2"/>
      <c r="C104" s="172"/>
      <c r="D104" s="150"/>
      <c r="E104" s="147"/>
      <c r="F104" s="173"/>
      <c r="G104" s="173"/>
      <c r="H104" s="180"/>
      <c r="I104" s="181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74">
        <f t="shared" si="1"/>
        <v>999</v>
      </c>
      <c r="N104" s="163"/>
      <c r="O104" s="182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2"/>
      <c r="C105" s="172"/>
      <c r="D105" s="150"/>
      <c r="E105" s="147"/>
      <c r="F105" s="173"/>
      <c r="G105" s="173"/>
      <c r="H105" s="180"/>
      <c r="I105" s="181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74">
        <f t="shared" si="1"/>
        <v>999</v>
      </c>
      <c r="N105" s="163"/>
      <c r="O105" s="182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2"/>
      <c r="C106" s="172"/>
      <c r="D106" s="150"/>
      <c r="E106" s="147"/>
      <c r="F106" s="173"/>
      <c r="G106" s="173"/>
      <c r="H106" s="180"/>
      <c r="I106" s="181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74">
        <f t="shared" si="1"/>
        <v>999</v>
      </c>
      <c r="N106" s="163"/>
      <c r="O106" s="182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2"/>
      <c r="C107" s="172"/>
      <c r="D107" s="150"/>
      <c r="E107" s="147"/>
      <c r="F107" s="173"/>
      <c r="G107" s="173"/>
      <c r="H107" s="180"/>
      <c r="I107" s="181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74">
        <f t="shared" si="1"/>
        <v>999</v>
      </c>
      <c r="N107" s="163"/>
      <c r="O107" s="182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2"/>
      <c r="C108" s="172"/>
      <c r="D108" s="150"/>
      <c r="E108" s="147"/>
      <c r="F108" s="173"/>
      <c r="G108" s="173"/>
      <c r="H108" s="180"/>
      <c r="I108" s="181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74">
        <f t="shared" si="1"/>
        <v>999</v>
      </c>
      <c r="N108" s="163"/>
      <c r="O108" s="182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2"/>
      <c r="C109" s="172"/>
      <c r="D109" s="150"/>
      <c r="E109" s="147"/>
      <c r="F109" s="173"/>
      <c r="G109" s="173"/>
      <c r="H109" s="180"/>
      <c r="I109" s="181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74">
        <f t="shared" si="1"/>
        <v>999</v>
      </c>
      <c r="N109" s="163"/>
      <c r="O109" s="182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2"/>
      <c r="C110" s="172"/>
      <c r="D110" s="150"/>
      <c r="E110" s="147"/>
      <c r="F110" s="173"/>
      <c r="G110" s="173"/>
      <c r="H110" s="180"/>
      <c r="I110" s="181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74">
        <f t="shared" si="1"/>
        <v>999</v>
      </c>
      <c r="N110" s="163"/>
      <c r="O110" s="182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2"/>
      <c r="C111" s="172"/>
      <c r="D111" s="150"/>
      <c r="E111" s="147"/>
      <c r="F111" s="173"/>
      <c r="G111" s="173"/>
      <c r="H111" s="180"/>
      <c r="I111" s="181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74">
        <f t="shared" si="1"/>
        <v>999</v>
      </c>
      <c r="N111" s="163"/>
      <c r="O111" s="182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2"/>
      <c r="C112" s="172"/>
      <c r="D112" s="150"/>
      <c r="E112" s="147"/>
      <c r="F112" s="173"/>
      <c r="G112" s="173"/>
      <c r="H112" s="180"/>
      <c r="I112" s="181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74">
        <f t="shared" si="1"/>
        <v>999</v>
      </c>
      <c r="N112" s="163"/>
      <c r="O112" s="182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2"/>
      <c r="C113" s="172"/>
      <c r="D113" s="150"/>
      <c r="E113" s="147"/>
      <c r="F113" s="173"/>
      <c r="G113" s="173"/>
      <c r="H113" s="180"/>
      <c r="I113" s="181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74">
        <f t="shared" si="1"/>
        <v>999</v>
      </c>
      <c r="N113" s="163"/>
      <c r="O113" s="182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2"/>
      <c r="C114" s="172"/>
      <c r="D114" s="150"/>
      <c r="E114" s="147"/>
      <c r="F114" s="173"/>
      <c r="G114" s="173"/>
      <c r="H114" s="180"/>
      <c r="I114" s="181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74">
        <f t="shared" si="1"/>
        <v>999</v>
      </c>
      <c r="N114" s="163"/>
      <c r="O114" s="182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2"/>
      <c r="C115" s="172"/>
      <c r="D115" s="150"/>
      <c r="E115" s="147"/>
      <c r="F115" s="173"/>
      <c r="G115" s="173"/>
      <c r="H115" s="180"/>
      <c r="I115" s="181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74">
        <f t="shared" si="1"/>
        <v>999</v>
      </c>
      <c r="N115" s="163"/>
      <c r="O115" s="182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2"/>
      <c r="C116" s="172"/>
      <c r="D116" s="150"/>
      <c r="E116" s="147"/>
      <c r="F116" s="173"/>
      <c r="G116" s="173"/>
      <c r="H116" s="180"/>
      <c r="I116" s="181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74">
        <f t="shared" si="1"/>
        <v>999</v>
      </c>
      <c r="N116" s="163"/>
      <c r="O116" s="182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2"/>
      <c r="C117" s="172"/>
      <c r="D117" s="150"/>
      <c r="E117" s="147"/>
      <c r="F117" s="173"/>
      <c r="G117" s="173"/>
      <c r="H117" s="180"/>
      <c r="I117" s="181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74">
        <f t="shared" si="1"/>
        <v>999</v>
      </c>
      <c r="N117" s="163"/>
      <c r="O117" s="182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2"/>
      <c r="C118" s="172"/>
      <c r="D118" s="150"/>
      <c r="E118" s="147"/>
      <c r="F118" s="173"/>
      <c r="G118" s="173"/>
      <c r="H118" s="180"/>
      <c r="I118" s="181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74">
        <f t="shared" si="1"/>
        <v>999</v>
      </c>
      <c r="N118" s="163"/>
      <c r="O118" s="182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2"/>
      <c r="C119" s="172"/>
      <c r="D119" s="150"/>
      <c r="E119" s="147"/>
      <c r="F119" s="173"/>
      <c r="G119" s="173"/>
      <c r="H119" s="180"/>
      <c r="I119" s="181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74">
        <f t="shared" si="1"/>
        <v>999</v>
      </c>
      <c r="N119" s="163"/>
      <c r="O119" s="182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2"/>
      <c r="C120" s="172"/>
      <c r="D120" s="150"/>
      <c r="E120" s="147"/>
      <c r="F120" s="173"/>
      <c r="G120" s="173"/>
      <c r="H120" s="180"/>
      <c r="I120" s="181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74">
        <f t="shared" si="1"/>
        <v>999</v>
      </c>
      <c r="N120" s="163"/>
      <c r="O120" s="182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2"/>
      <c r="C121" s="172"/>
      <c r="D121" s="150"/>
      <c r="E121" s="147"/>
      <c r="F121" s="173"/>
      <c r="G121" s="173"/>
      <c r="H121" s="180"/>
      <c r="I121" s="181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74">
        <f t="shared" si="1"/>
        <v>999</v>
      </c>
      <c r="N121" s="163"/>
      <c r="O121" s="182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2"/>
      <c r="C122" s="172"/>
      <c r="D122" s="150"/>
      <c r="E122" s="147"/>
      <c r="F122" s="173"/>
      <c r="G122" s="173"/>
      <c r="H122" s="180"/>
      <c r="I122" s="181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74">
        <f t="shared" si="1"/>
        <v>999</v>
      </c>
      <c r="N122" s="163"/>
      <c r="O122" s="182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2"/>
      <c r="C123" s="172"/>
      <c r="D123" s="150"/>
      <c r="E123" s="147"/>
      <c r="F123" s="173"/>
      <c r="G123" s="173"/>
      <c r="H123" s="180"/>
      <c r="I123" s="181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74">
        <f t="shared" si="1"/>
        <v>999</v>
      </c>
      <c r="N123" s="163"/>
      <c r="O123" s="182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2"/>
      <c r="C124" s="172"/>
      <c r="D124" s="150"/>
      <c r="E124" s="147"/>
      <c r="F124" s="173"/>
      <c r="G124" s="173"/>
      <c r="H124" s="180"/>
      <c r="I124" s="181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74">
        <f t="shared" si="1"/>
        <v>999</v>
      </c>
      <c r="N124" s="163"/>
      <c r="O124" s="182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2"/>
      <c r="C125" s="172"/>
      <c r="D125" s="150"/>
      <c r="E125" s="147"/>
      <c r="F125" s="173"/>
      <c r="G125" s="173"/>
      <c r="H125" s="180"/>
      <c r="I125" s="181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74">
        <f t="shared" si="1"/>
        <v>999</v>
      </c>
      <c r="N125" s="163"/>
      <c r="O125" s="182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2"/>
      <c r="C126" s="172"/>
      <c r="D126" s="150"/>
      <c r="E126" s="147"/>
      <c r="F126" s="173"/>
      <c r="G126" s="173"/>
      <c r="H126" s="180"/>
      <c r="I126" s="181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74">
        <f t="shared" si="1"/>
        <v>999</v>
      </c>
      <c r="N126" s="163"/>
      <c r="O126" s="182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2"/>
      <c r="C127" s="172"/>
      <c r="D127" s="150"/>
      <c r="E127" s="147"/>
      <c r="F127" s="173"/>
      <c r="G127" s="173"/>
      <c r="H127" s="180"/>
      <c r="I127" s="181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74">
        <f t="shared" si="1"/>
        <v>999</v>
      </c>
      <c r="N127" s="163"/>
      <c r="O127" s="182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2"/>
      <c r="C128" s="172"/>
      <c r="D128" s="150"/>
      <c r="E128" s="147"/>
      <c r="F128" s="173"/>
      <c r="G128" s="173"/>
      <c r="H128" s="180"/>
      <c r="I128" s="181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74">
        <f t="shared" si="1"/>
        <v>999</v>
      </c>
      <c r="N128" s="163"/>
      <c r="O128" s="182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2"/>
      <c r="C129" s="172"/>
      <c r="D129" s="150"/>
      <c r="E129" s="147"/>
      <c r="F129" s="173"/>
      <c r="G129" s="173"/>
      <c r="H129" s="180"/>
      <c r="I129" s="181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74">
        <f t="shared" si="1"/>
        <v>999</v>
      </c>
      <c r="N129" s="163"/>
      <c r="O129" s="182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2"/>
      <c r="C130" s="172"/>
      <c r="D130" s="150"/>
      <c r="E130" s="147"/>
      <c r="F130" s="173"/>
      <c r="G130" s="173"/>
      <c r="H130" s="180"/>
      <c r="I130" s="181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74">
        <f t="shared" si="1"/>
        <v>999</v>
      </c>
      <c r="N130" s="163"/>
      <c r="O130" s="182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2"/>
      <c r="C131" s="172"/>
      <c r="D131" s="150"/>
      <c r="E131" s="147"/>
      <c r="F131" s="173"/>
      <c r="G131" s="173"/>
      <c r="H131" s="180"/>
      <c r="I131" s="181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74">
        <f t="shared" si="1"/>
        <v>999</v>
      </c>
      <c r="N131" s="163"/>
      <c r="O131" s="182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2"/>
      <c r="C132" s="172"/>
      <c r="D132" s="150"/>
      <c r="E132" s="147"/>
      <c r="F132" s="173"/>
      <c r="G132" s="173"/>
      <c r="H132" s="180"/>
      <c r="I132" s="181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74">
        <f t="shared" si="1"/>
        <v>999</v>
      </c>
      <c r="N132" s="163"/>
      <c r="O132" s="182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2"/>
      <c r="C133" s="172"/>
      <c r="D133" s="150"/>
      <c r="E133" s="147"/>
      <c r="F133" s="173"/>
      <c r="G133" s="173"/>
      <c r="H133" s="180"/>
      <c r="I133" s="181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74">
        <f t="shared" si="1"/>
        <v>999</v>
      </c>
      <c r="N133" s="163"/>
      <c r="O133" s="182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2"/>
      <c r="C134" s="172"/>
      <c r="D134" s="150"/>
      <c r="E134" s="147"/>
      <c r="F134" s="173"/>
      <c r="G134" s="173"/>
      <c r="H134" s="180"/>
      <c r="I134" s="181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74">
        <f t="shared" si="1"/>
        <v>999</v>
      </c>
      <c r="N134" s="163"/>
      <c r="O134" s="183"/>
      <c r="P134" s="184">
        <f t="shared" si="2"/>
        <v>999</v>
      </c>
      <c r="Q134" s="181"/>
    </row>
    <row r="135" spans="1:17" x14ac:dyDescent="0.25">
      <c r="A135" s="144">
        <v>129</v>
      </c>
      <c r="B135" s="172"/>
      <c r="C135" s="172"/>
      <c r="D135" s="150"/>
      <c r="E135" s="147"/>
      <c r="F135" s="173"/>
      <c r="G135" s="173"/>
      <c r="H135" s="180"/>
      <c r="I135" s="181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74">
        <f t="shared" si="1"/>
        <v>999</v>
      </c>
      <c r="N135" s="163"/>
      <c r="O135" s="182"/>
      <c r="P135" s="156">
        <f t="shared" si="2"/>
        <v>999</v>
      </c>
      <c r="Q135" s="157"/>
    </row>
    <row r="136" spans="1:17" x14ac:dyDescent="0.25">
      <c r="A136" s="144">
        <v>130</v>
      </c>
      <c r="B136" s="172"/>
      <c r="C136" s="172"/>
      <c r="D136" s="150"/>
      <c r="E136" s="147"/>
      <c r="F136" s="173"/>
      <c r="G136" s="173"/>
      <c r="H136" s="180"/>
      <c r="I136" s="181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74">
        <f t="shared" si="1"/>
        <v>999</v>
      </c>
      <c r="N136" s="163"/>
      <c r="O136" s="182"/>
      <c r="P136" s="156">
        <f t="shared" si="2"/>
        <v>999</v>
      </c>
      <c r="Q136" s="157"/>
    </row>
    <row r="137" spans="1:17" x14ac:dyDescent="0.25">
      <c r="A137" s="144">
        <v>131</v>
      </c>
      <c r="B137" s="172"/>
      <c r="C137" s="172"/>
      <c r="D137" s="150"/>
      <c r="E137" s="147"/>
      <c r="F137" s="173"/>
      <c r="G137" s="173"/>
      <c r="H137" s="180"/>
      <c r="I137" s="181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74">
        <f t="shared" si="1"/>
        <v>999</v>
      </c>
      <c r="N137" s="163"/>
      <c r="O137" s="182"/>
      <c r="P137" s="156">
        <f t="shared" si="2"/>
        <v>999</v>
      </c>
      <c r="Q137" s="157"/>
    </row>
    <row r="138" spans="1:17" x14ac:dyDescent="0.25">
      <c r="A138" s="144">
        <v>132</v>
      </c>
      <c r="B138" s="172"/>
      <c r="C138" s="172"/>
      <c r="D138" s="150"/>
      <c r="E138" s="147"/>
      <c r="F138" s="173"/>
      <c r="G138" s="173"/>
      <c r="H138" s="180"/>
      <c r="I138" s="181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74">
        <f t="shared" si="1"/>
        <v>999</v>
      </c>
      <c r="N138" s="163"/>
      <c r="O138" s="182"/>
      <c r="P138" s="156">
        <f t="shared" si="2"/>
        <v>999</v>
      </c>
      <c r="Q138" s="157"/>
    </row>
    <row r="139" spans="1:17" x14ac:dyDescent="0.25">
      <c r="A139" s="144">
        <v>133</v>
      </c>
      <c r="B139" s="172"/>
      <c r="C139" s="172"/>
      <c r="D139" s="150"/>
      <c r="E139" s="147"/>
      <c r="F139" s="173"/>
      <c r="G139" s="173"/>
      <c r="H139" s="180"/>
      <c r="I139" s="181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74">
        <f t="shared" si="1"/>
        <v>999</v>
      </c>
      <c r="N139" s="163"/>
      <c r="O139" s="182"/>
      <c r="P139" s="156">
        <f t="shared" si="2"/>
        <v>999</v>
      </c>
      <c r="Q139" s="157"/>
    </row>
    <row r="140" spans="1:17" x14ac:dyDescent="0.25">
      <c r="A140" s="144">
        <v>134</v>
      </c>
      <c r="B140" s="172"/>
      <c r="C140" s="172"/>
      <c r="D140" s="150"/>
      <c r="E140" s="147"/>
      <c r="F140" s="173"/>
      <c r="G140" s="173"/>
      <c r="H140" s="180"/>
      <c r="I140" s="181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74">
        <f t="shared" si="1"/>
        <v>999</v>
      </c>
      <c r="N140" s="163"/>
      <c r="O140" s="182"/>
      <c r="P140" s="156">
        <f t="shared" si="2"/>
        <v>999</v>
      </c>
      <c r="Q140" s="157"/>
    </row>
    <row r="141" spans="1:17" x14ac:dyDescent="0.25">
      <c r="A141" s="144">
        <v>135</v>
      </c>
      <c r="B141" s="172"/>
      <c r="C141" s="172"/>
      <c r="D141" s="150"/>
      <c r="E141" s="147"/>
      <c r="F141" s="173"/>
      <c r="G141" s="173"/>
      <c r="H141" s="180"/>
      <c r="I141" s="181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74">
        <f t="shared" si="1"/>
        <v>999</v>
      </c>
      <c r="N141" s="163"/>
      <c r="O141" s="183"/>
      <c r="P141" s="184">
        <f t="shared" si="2"/>
        <v>999</v>
      </c>
      <c r="Q141" s="181"/>
    </row>
    <row r="142" spans="1:17" x14ac:dyDescent="0.25">
      <c r="A142" s="144">
        <v>136</v>
      </c>
      <c r="B142" s="172"/>
      <c r="C142" s="172"/>
      <c r="D142" s="150"/>
      <c r="E142" s="147"/>
      <c r="F142" s="173"/>
      <c r="G142" s="173"/>
      <c r="H142" s="180"/>
      <c r="I142" s="181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74">
        <f t="shared" si="1"/>
        <v>999</v>
      </c>
      <c r="N142" s="163"/>
      <c r="O142" s="182"/>
      <c r="P142" s="156">
        <f t="shared" si="2"/>
        <v>999</v>
      </c>
      <c r="Q142" s="157"/>
    </row>
    <row r="143" spans="1:17" x14ac:dyDescent="0.25">
      <c r="A143" s="144">
        <v>137</v>
      </c>
      <c r="B143" s="172"/>
      <c r="C143" s="172"/>
      <c r="D143" s="150"/>
      <c r="E143" s="147"/>
      <c r="F143" s="173"/>
      <c r="G143" s="173"/>
      <c r="H143" s="180"/>
      <c r="I143" s="181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74">
        <f t="shared" si="1"/>
        <v>999</v>
      </c>
      <c r="N143" s="163"/>
      <c r="O143" s="182"/>
      <c r="P143" s="156">
        <f t="shared" si="2"/>
        <v>999</v>
      </c>
      <c r="Q143" s="157"/>
    </row>
    <row r="144" spans="1:17" x14ac:dyDescent="0.25">
      <c r="A144" s="144">
        <v>138</v>
      </c>
      <c r="B144" s="172"/>
      <c r="C144" s="172"/>
      <c r="D144" s="150"/>
      <c r="E144" s="147"/>
      <c r="F144" s="173"/>
      <c r="G144" s="173"/>
      <c r="H144" s="180"/>
      <c r="I144" s="181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74">
        <f t="shared" si="1"/>
        <v>999</v>
      </c>
      <c r="N144" s="163"/>
      <c r="O144" s="182"/>
      <c r="P144" s="156">
        <f t="shared" si="2"/>
        <v>999</v>
      </c>
      <c r="Q144" s="157"/>
    </row>
    <row r="145" spans="1:17" x14ac:dyDescent="0.25">
      <c r="A145" s="144">
        <v>139</v>
      </c>
      <c r="B145" s="172"/>
      <c r="C145" s="172"/>
      <c r="D145" s="150"/>
      <c r="E145" s="147"/>
      <c r="F145" s="173"/>
      <c r="G145" s="173"/>
      <c r="H145" s="180"/>
      <c r="I145" s="181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74">
        <f t="shared" si="1"/>
        <v>999</v>
      </c>
      <c r="N145" s="163"/>
      <c r="O145" s="182"/>
      <c r="P145" s="156">
        <f t="shared" si="2"/>
        <v>999</v>
      </c>
      <c r="Q145" s="157"/>
    </row>
    <row r="146" spans="1:17" x14ac:dyDescent="0.25">
      <c r="A146" s="144">
        <v>140</v>
      </c>
      <c r="B146" s="172"/>
      <c r="C146" s="172"/>
      <c r="D146" s="150"/>
      <c r="E146" s="147"/>
      <c r="F146" s="173"/>
      <c r="G146" s="173"/>
      <c r="H146" s="180"/>
      <c r="I146" s="181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74">
        <f t="shared" si="1"/>
        <v>999</v>
      </c>
      <c r="N146" s="163"/>
      <c r="O146" s="182"/>
      <c r="P146" s="156">
        <f t="shared" si="2"/>
        <v>999</v>
      </c>
      <c r="Q146" s="157"/>
    </row>
    <row r="147" spans="1:17" x14ac:dyDescent="0.25">
      <c r="A147" s="144">
        <v>141</v>
      </c>
      <c r="B147" s="172"/>
      <c r="C147" s="172"/>
      <c r="D147" s="150"/>
      <c r="E147" s="147"/>
      <c r="F147" s="173"/>
      <c r="G147" s="173"/>
      <c r="H147" s="180"/>
      <c r="I147" s="181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74">
        <f t="shared" si="1"/>
        <v>999</v>
      </c>
      <c r="N147" s="163"/>
      <c r="O147" s="182"/>
      <c r="P147" s="156">
        <f t="shared" si="2"/>
        <v>999</v>
      </c>
      <c r="Q147" s="157"/>
    </row>
    <row r="148" spans="1:17" x14ac:dyDescent="0.25">
      <c r="A148" s="144">
        <v>142</v>
      </c>
      <c r="B148" s="172"/>
      <c r="C148" s="172"/>
      <c r="D148" s="150"/>
      <c r="E148" s="147"/>
      <c r="F148" s="173"/>
      <c r="G148" s="173"/>
      <c r="H148" s="180"/>
      <c r="I148" s="181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74">
        <f t="shared" si="1"/>
        <v>999</v>
      </c>
      <c r="N148" s="163"/>
      <c r="O148" s="183"/>
      <c r="P148" s="184">
        <f t="shared" si="2"/>
        <v>999</v>
      </c>
      <c r="Q148" s="181"/>
    </row>
    <row r="149" spans="1:17" x14ac:dyDescent="0.25">
      <c r="A149" s="144">
        <v>143</v>
      </c>
      <c r="B149" s="172"/>
      <c r="C149" s="172"/>
      <c r="D149" s="150"/>
      <c r="E149" s="147"/>
      <c r="F149" s="173"/>
      <c r="G149" s="173"/>
      <c r="H149" s="180"/>
      <c r="I149" s="181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74">
        <f t="shared" si="1"/>
        <v>999</v>
      </c>
      <c r="N149" s="163"/>
      <c r="O149" s="182"/>
      <c r="P149" s="156">
        <f t="shared" si="2"/>
        <v>999</v>
      </c>
      <c r="Q149" s="157"/>
    </row>
    <row r="150" spans="1:17" x14ac:dyDescent="0.25">
      <c r="A150" s="144">
        <v>144</v>
      </c>
      <c r="B150" s="172"/>
      <c r="C150" s="172"/>
      <c r="D150" s="150"/>
      <c r="E150" s="147"/>
      <c r="F150" s="173"/>
      <c r="G150" s="173"/>
      <c r="H150" s="180"/>
      <c r="I150" s="181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74">
        <f t="shared" si="1"/>
        <v>999</v>
      </c>
      <c r="N150" s="163"/>
      <c r="O150" s="182"/>
      <c r="P150" s="156">
        <f t="shared" si="2"/>
        <v>999</v>
      </c>
      <c r="Q150" s="157"/>
    </row>
    <row r="151" spans="1:17" x14ac:dyDescent="0.25">
      <c r="A151" s="144">
        <v>145</v>
      </c>
      <c r="B151" s="172"/>
      <c r="C151" s="172"/>
      <c r="D151" s="150"/>
      <c r="E151" s="147"/>
      <c r="F151" s="173"/>
      <c r="G151" s="173"/>
      <c r="H151" s="180"/>
      <c r="I151" s="181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74">
        <f t="shared" si="1"/>
        <v>999</v>
      </c>
      <c r="N151" s="163"/>
      <c r="O151" s="182"/>
      <c r="P151" s="156">
        <f t="shared" si="2"/>
        <v>999</v>
      </c>
      <c r="Q151" s="157"/>
    </row>
    <row r="152" spans="1:17" x14ac:dyDescent="0.25">
      <c r="A152" s="144">
        <v>146</v>
      </c>
      <c r="B152" s="172"/>
      <c r="C152" s="172"/>
      <c r="D152" s="150"/>
      <c r="E152" s="147"/>
      <c r="F152" s="173"/>
      <c r="G152" s="173"/>
      <c r="H152" s="180"/>
      <c r="I152" s="181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74">
        <f t="shared" si="1"/>
        <v>999</v>
      </c>
      <c r="N152" s="163"/>
      <c r="O152" s="182"/>
      <c r="P152" s="156">
        <f t="shared" si="2"/>
        <v>999</v>
      </c>
      <c r="Q152" s="157"/>
    </row>
    <row r="153" spans="1:17" x14ac:dyDescent="0.25">
      <c r="A153" s="144">
        <v>147</v>
      </c>
      <c r="B153" s="172"/>
      <c r="C153" s="172"/>
      <c r="D153" s="150"/>
      <c r="E153" s="147"/>
      <c r="F153" s="173"/>
      <c r="G153" s="173"/>
      <c r="H153" s="180"/>
      <c r="I153" s="181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74">
        <f t="shared" si="1"/>
        <v>999</v>
      </c>
      <c r="N153" s="163"/>
      <c r="O153" s="182"/>
      <c r="P153" s="156">
        <f t="shared" si="2"/>
        <v>999</v>
      </c>
      <c r="Q153" s="157"/>
    </row>
    <row r="154" spans="1:17" x14ac:dyDescent="0.25">
      <c r="A154" s="144">
        <v>148</v>
      </c>
      <c r="B154" s="172"/>
      <c r="C154" s="172"/>
      <c r="D154" s="150"/>
      <c r="E154" s="147"/>
      <c r="F154" s="173"/>
      <c r="G154" s="173"/>
      <c r="H154" s="180"/>
      <c r="I154" s="181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74">
        <f t="shared" si="1"/>
        <v>999</v>
      </c>
      <c r="N154" s="163"/>
      <c r="O154" s="182"/>
      <c r="P154" s="156">
        <f t="shared" si="2"/>
        <v>999</v>
      </c>
      <c r="Q154" s="157"/>
    </row>
    <row r="155" spans="1:17" x14ac:dyDescent="0.25">
      <c r="A155" s="144">
        <v>149</v>
      </c>
      <c r="B155" s="172"/>
      <c r="C155" s="172"/>
      <c r="D155" s="150"/>
      <c r="E155" s="147"/>
      <c r="F155" s="173"/>
      <c r="G155" s="173"/>
      <c r="H155" s="180"/>
      <c r="I155" s="181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74">
        <f t="shared" si="1"/>
        <v>999</v>
      </c>
      <c r="N155" s="163"/>
      <c r="O155" s="182"/>
      <c r="P155" s="156">
        <f t="shared" si="2"/>
        <v>999</v>
      </c>
      <c r="Q155" s="157"/>
    </row>
    <row r="156" spans="1:17" x14ac:dyDescent="0.25">
      <c r="A156" s="144">
        <v>150</v>
      </c>
      <c r="B156" s="172"/>
      <c r="C156" s="172"/>
      <c r="D156" s="150"/>
      <c r="E156" s="147"/>
      <c r="F156" s="173"/>
      <c r="G156" s="173"/>
      <c r="H156" s="180"/>
      <c r="I156" s="181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74">
        <f t="shared" si="1"/>
        <v>999</v>
      </c>
      <c r="N156" s="163"/>
      <c r="O156" s="182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73" priority="1" stopIfTrue="1">
      <formula>AND(ROUNDDOWN(($A$4-E7)/365.25,0)&lt;=13,G7&lt;&gt;"OK")</formula>
    </cfRule>
    <cfRule type="expression" dxfId="72" priority="2" stopIfTrue="1">
      <formula>AND(ROUNDDOWN(($A$4-E7)/365.25,0)&lt;=14,G7&lt;&gt;"OK")</formula>
    </cfRule>
    <cfRule type="expression" dxfId="71" priority="3" stopIfTrue="1">
      <formula>AND(ROUNDDOWN(($A$4-E7)/365.25,0)&lt;=17,G7&lt;&gt;"OK")</formula>
    </cfRule>
  </conditionalFormatting>
  <conditionalFormatting sqref="J7:J156">
    <cfRule type="cellIs" dxfId="70" priority="4" stopIfTrue="1" operator="equal">
      <formula>"Z"</formula>
    </cfRule>
  </conditionalFormatting>
  <conditionalFormatting sqref="A19:D156 A7:A18">
    <cfRule type="expression" dxfId="69" priority="5" stopIfTrue="1">
      <formula>$Q7&gt;=1</formula>
    </cfRule>
  </conditionalFormatting>
  <conditionalFormatting sqref="E7:E14">
    <cfRule type="expression" dxfId="68" priority="6" stopIfTrue="1">
      <formula>AND(ROUNDDOWN(($A$4-E7)/365.25,0)&lt;=13,G7&lt;&gt;"OK")</formula>
    </cfRule>
    <cfRule type="expression" dxfId="67" priority="7" stopIfTrue="1">
      <formula>AND(ROUNDDOWN(($A$4-E7)/365.25,0)&lt;=14,G7&lt;&gt;"OK")</formula>
    </cfRule>
    <cfRule type="expression" dxfId="66" priority="8" stopIfTrue="1">
      <formula>AND(ROUNDDOWN(($A$4-E7)/365.25,0)&lt;=17,G7&lt;&gt;"OK")</formula>
    </cfRule>
  </conditionalFormatting>
  <conditionalFormatting sqref="J7:J14">
    <cfRule type="cellIs" dxfId="65" priority="9" stopIfTrue="1" operator="equal">
      <formula>"Z"</formula>
    </cfRule>
  </conditionalFormatting>
  <conditionalFormatting sqref="E7:E14">
    <cfRule type="expression" dxfId="64" priority="10" stopIfTrue="1">
      <formula>AND(ROUNDDOWN(($A$4-E7)/365.25,0)&lt;=13,G7&lt;&gt;"OK")</formula>
    </cfRule>
    <cfRule type="expression" dxfId="63" priority="11" stopIfTrue="1">
      <formula>AND(ROUNDDOWN(($A$4-E7)/365.25,0)&lt;=14,G7&lt;&gt;"OK")</formula>
    </cfRule>
    <cfRule type="expression" dxfId="62" priority="12" stopIfTrue="1">
      <formula>AND(ROUNDDOWN(($A$4-E7)/365.25,0)&lt;=17,G7&lt;&gt;"OK")</formula>
    </cfRule>
  </conditionalFormatting>
  <conditionalFormatting sqref="E7:E27 E29:E37">
    <cfRule type="expression" dxfId="61" priority="13" stopIfTrue="1">
      <formula>AND(ROUNDDOWN(($A$4-E7)/365.25,0)&lt;=13,G7&lt;&gt;"OK")</formula>
    </cfRule>
    <cfRule type="expression" dxfId="60" priority="14" stopIfTrue="1">
      <formula>AND(ROUNDDOWN(($A$4-E7)/365.25,0)&lt;=14,G7&lt;&gt;"OK")</formula>
    </cfRule>
    <cfRule type="expression" dxfId="59" priority="15" stopIfTrue="1">
      <formula>AND(ROUNDDOWN(($A$4-E7)/365.25,0)&lt;=17,G7&lt;&gt;"OK")</formula>
    </cfRule>
  </conditionalFormatting>
  <conditionalFormatting sqref="B19:D37">
    <cfRule type="expression" dxfId="58" priority="16" stopIfTrue="1">
      <formula>$Q19&gt;=1</formula>
    </cfRule>
  </conditionalFormatting>
  <conditionalFormatting sqref="D7:D8 B11:D11">
    <cfRule type="expression" dxfId="57" priority="17" stopIfTrue="1">
      <formula>$S7&gt;=1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239E-776D-42D4-8877-B5D83356A6B8}">
  <sheetPr codeName="Munka24">
    <tabColor indexed="11"/>
  </sheetPr>
  <dimension ref="A1:AK43"/>
  <sheetViews>
    <sheetView showZeros="0" workbookViewId="0">
      <selection activeCell="Q18" sqref="Q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Altalanos!$C$8</f>
        <v>Fiú 1 kcs. A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/>
      <c r="M3" s="53" t="s">
        <v>35</v>
      </c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99"/>
      <c r="M4" s="216">
        <f>Altalanos!$E$10</f>
        <v>0</v>
      </c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>
        <v>8</v>
      </c>
      <c r="C7" s="300">
        <f>IF($B7="","",VLOOKUP($B7,'Fiú 1 kcs. A ELO'!$A$7:$O$22,5))</f>
        <v>0</v>
      </c>
      <c r="D7" s="300">
        <f>IF($B7="","",VLOOKUP($B7,'Fiú 1 kcs. A ELO'!$A$7:$O$22,15))</f>
        <v>0</v>
      </c>
      <c r="E7" s="442" t="str">
        <f>UPPER(IF($B7="","",VLOOKUP($B7,'Fiú 1 kcs. A ELO'!$A$7:$O$22,2)))</f>
        <v xml:space="preserve">TELEKI </v>
      </c>
      <c r="F7" s="442"/>
      <c r="G7" s="442" t="str">
        <f>IF($B7="","",VLOOKUP($B7,'Fiú 1 kcs. A ELO'!$A$7:$O$22,3))</f>
        <v xml:space="preserve">Zsombor </v>
      </c>
      <c r="H7" s="442"/>
      <c r="I7" s="171" t="s">
        <v>222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301"/>
      <c r="D8" s="301"/>
      <c r="E8" s="301"/>
      <c r="F8" s="301"/>
      <c r="G8" s="301"/>
      <c r="H8" s="301"/>
      <c r="I8" s="301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>
        <v>4</v>
      </c>
      <c r="C9" s="300">
        <f>IF($B9="","",VLOOKUP($B9,'Fiú 1 kcs. A ELO'!$A$7:$O$22,5))</f>
        <v>0</v>
      </c>
      <c r="D9" s="300">
        <f>IF($B9="","",VLOOKUP($B9,'Fiú 1 kcs. A ELO'!$A$7:$O$22,15))</f>
        <v>0</v>
      </c>
      <c r="E9" s="442" t="str">
        <f>UPPER(IF($B9="","",VLOOKUP($B9,'Fiú 1 kcs. A ELO'!$A$7:$O$22,2)))</f>
        <v xml:space="preserve">NAGY </v>
      </c>
      <c r="F9" s="442"/>
      <c r="G9" s="442" t="str">
        <f>IF($B9="","",VLOOKUP($B9,'Fiú 1 kcs. A ELO'!$A$7:$O$22,3))</f>
        <v>Máté</v>
      </c>
      <c r="H9" s="442"/>
      <c r="I9" s="171" t="s">
        <v>210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301"/>
      <c r="D10" s="301"/>
      <c r="E10" s="301"/>
      <c r="F10" s="301"/>
      <c r="G10" s="301"/>
      <c r="H10" s="301"/>
      <c r="I10" s="301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>
        <v>12</v>
      </c>
      <c r="C11" s="300">
        <f>IF($B11="","",VLOOKUP($B11,'Fiú 1 kcs. A ELO'!$A$7:$O$22,5))</f>
        <v>0</v>
      </c>
      <c r="D11" s="300">
        <f>IF($B11="","",VLOOKUP($B11,'Fiú 1 kcs. A ELO'!$A$7:$O$22,15))</f>
        <v>0</v>
      </c>
      <c r="E11" s="442" t="str">
        <f>UPPER(IF($B11="","",VLOOKUP($B11,'Fiú 1 kcs. A ELO'!$A$7:$O$22,2)))</f>
        <v xml:space="preserve">MESKÓ </v>
      </c>
      <c r="F11" s="442"/>
      <c r="G11" s="442" t="str">
        <f>IF($B11="","",VLOOKUP($B11,'Fiú 1 kcs. A ELO'!$A$7:$O$22,3))</f>
        <v>Levente</v>
      </c>
      <c r="H11" s="442"/>
      <c r="I11" s="171" t="s">
        <v>233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7"/>
      <c r="B12" s="235"/>
      <c r="C12" s="301"/>
      <c r="D12" s="301"/>
      <c r="E12" s="301"/>
      <c r="F12" s="301"/>
      <c r="G12" s="301"/>
      <c r="H12" s="301"/>
      <c r="I12" s="301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7" t="s">
        <v>115</v>
      </c>
      <c r="B13" s="228">
        <v>1</v>
      </c>
      <c r="C13" s="300">
        <f>IF($B13="","",VLOOKUP($B13,'Fiú 1 kcs. A ELO'!$A$7:$O$22,5))</f>
        <v>0</v>
      </c>
      <c r="D13" s="300">
        <f>IF($B13="","",VLOOKUP($B13,'Fiú 1 kcs. A ELO'!$A$7:$O$22,15))</f>
        <v>0</v>
      </c>
      <c r="E13" s="442" t="str">
        <f>UPPER(IF($B13="","",VLOOKUP($B13,'Fiú 1 kcs. A ELO'!$A$7:$O$22,2)))</f>
        <v xml:space="preserve">CSIKÓS </v>
      </c>
      <c r="F13" s="442"/>
      <c r="G13" s="442" t="str">
        <f>IF($B13="","",VLOOKUP($B13,'Fiú 1 kcs. A ELO'!$A$7:$O$22,3))</f>
        <v>Marcell</v>
      </c>
      <c r="H13" s="442"/>
      <c r="I13" s="161" t="s">
        <v>202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 xml:space="preserve">TELEKI </v>
      </c>
      <c r="E18" s="444"/>
      <c r="F18" s="444" t="str">
        <f>E9</f>
        <v xml:space="preserve">NAGY </v>
      </c>
      <c r="G18" s="444"/>
      <c r="H18" s="444" t="str">
        <f>E11</f>
        <v xml:space="preserve">MESKÓ </v>
      </c>
      <c r="I18" s="444"/>
      <c r="J18" s="444" t="str">
        <f>E13</f>
        <v xml:space="preserve">CSIKÓS </v>
      </c>
      <c r="K18" s="444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 xml:space="preserve">TELEKI </v>
      </c>
      <c r="C19" s="445"/>
      <c r="D19" s="446"/>
      <c r="E19" s="446"/>
      <c r="F19" s="447"/>
      <c r="G19" s="447"/>
      <c r="H19" s="447"/>
      <c r="I19" s="447"/>
      <c r="J19" s="444"/>
      <c r="K19" s="444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 xml:space="preserve">NAGY </v>
      </c>
      <c r="C20" s="445"/>
      <c r="D20" s="447"/>
      <c r="E20" s="447"/>
      <c r="F20" s="446"/>
      <c r="G20" s="446"/>
      <c r="H20" s="447"/>
      <c r="I20" s="447"/>
      <c r="J20" s="447"/>
      <c r="K20" s="447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 xml:space="preserve">MESKÓ </v>
      </c>
      <c r="C21" s="445"/>
      <c r="D21" s="447"/>
      <c r="E21" s="447"/>
      <c r="F21" s="447"/>
      <c r="G21" s="447"/>
      <c r="H21" s="446"/>
      <c r="I21" s="446"/>
      <c r="J21" s="447"/>
      <c r="K21" s="447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39" t="s">
        <v>115</v>
      </c>
      <c r="B22" s="445" t="str">
        <f>E13</f>
        <v xml:space="preserve">CSIKÓS </v>
      </c>
      <c r="C22" s="445"/>
      <c r="D22" s="447"/>
      <c r="E22" s="447"/>
      <c r="F22" s="447"/>
      <c r="G22" s="447"/>
      <c r="H22" s="444"/>
      <c r="I22" s="444"/>
      <c r="J22" s="446"/>
      <c r="K22" s="446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25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6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79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M4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4" priority="2" stopIfTrue="1" operator="equal">
      <formula>"Bye"</formula>
    </cfRule>
  </conditionalFormatting>
  <conditionalFormatting sqref="R41">
    <cfRule type="expression" dxfId="53" priority="3" stopIfTrue="1">
      <formula>$O$1="CU"</formula>
    </cfRule>
  </conditionalFormatting>
  <conditionalFormatting sqref="I13">
    <cfRule type="expression" dxfId="52" priority="1" stopIfTrue="1">
      <formula>$S13&gt;=1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1ADE-DF74-460F-9A83-8FF5478D8AF3}">
  <sheetPr codeName="Munka58">
    <tabColor indexed="11"/>
  </sheetPr>
  <dimension ref="A1:AK54"/>
  <sheetViews>
    <sheetView showZeros="0" workbookViewId="0">
      <selection activeCell="N22" sqref="N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IF(Y5=1,CONCATENATE(VLOOKUP(Y3,AA16:AH30,2)),CONCATENATE(VLOOKUP(Y3,AA2:AK13,2)))</f>
        <v>#N/A</v>
      </c>
      <c r="AC1" s="195" t="e">
        <f>IF(Y5=1,CONCATENATE(VLOOKUP(Y3,AA16:AK30,3)),CONCATENATE(VLOOKUP(Y3,AA2:AK13,3)))</f>
        <v>#N/A</v>
      </c>
      <c r="AD1" s="195" t="e">
        <f>IF(Y5=1,CONCATENATE(VLOOKUP(Y3,AA16:AK30,4)),CONCATENATE(VLOOKUP(Y3,AA2:AK13,4)))</f>
        <v>#N/A</v>
      </c>
      <c r="AE1" s="195" t="e">
        <f>IF(Y5=1,CONCATENATE(VLOOKUP(Y3,AA16:AK30,5)),CONCATENATE(VLOOKUP(Y3,AA2:AK13,5)))</f>
        <v>#N/A</v>
      </c>
      <c r="AF1" s="195" t="e">
        <f>IF(Y5=1,CONCATENATE(VLOOKUP(Y3,AA16:AK30,6)),CONCATENATE(VLOOKUP(Y3,AA2:AK13,6)))</f>
        <v>#N/A</v>
      </c>
      <c r="AG1" s="195" t="e">
        <f>IF(Y5=1,CONCATENATE(VLOOKUP(Y3,AA16:AK30,7)),CONCATENATE(VLOOKUP(Y3,AA2:AK13,7)))</f>
        <v>#N/A</v>
      </c>
      <c r="AH1" s="195" t="e">
        <f>IF(Y5=1,CONCATENATE(VLOOKUP(Y3,AA16:AK30,8)),CONCATENATE(VLOOKUP(Y3,AA2:AK13,8)))</f>
        <v>#N/A</v>
      </c>
      <c r="AI1" s="195" t="e">
        <f>IF(Y5=1,CONCATENATE(VLOOKUP(Y3,AA16:AK30,9)),CONCATENATE(VLOOKUP(Y3,AA2:AK13,9)))</f>
        <v>#N/A</v>
      </c>
      <c r="AJ1" s="195" t="e">
        <f>IF(Y5=1,CONCATENATE(VLOOKUP(Y3,AA16:AK30,10)),CONCATENATE(VLOOKUP(Y3,AA2:AK13,10)))</f>
        <v>#N/A</v>
      </c>
      <c r="AK1" s="195" t="e">
        <f>IF(Y5=1,CONCATENATE(VLOOKUP(Y3,AA16:AK30,11)),CONCATENATE(VLOOKUP(Y3,AA2:AK13,11)))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Altalanos!$C$8</f>
        <v>Fiú 1 kcs. A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6</v>
      </c>
      <c r="C7" s="229">
        <f>IF($B7="","",VLOOKUP($B7,'Fiú 1 kcs. A ELO'!$A$7:$O$22,5))</f>
        <v>0</v>
      </c>
      <c r="D7" s="229">
        <f>IF($B7="","",VLOOKUP($B7,'Fiú 1 kcs. A ELO'!$A$7:$O$22,15))</f>
        <v>0</v>
      </c>
      <c r="E7" s="307" t="str">
        <f>UPPER(IF($B7="","",VLOOKUP($B7,'Fiú 1 kcs. A ELO'!$A$7:$O$22,2)))</f>
        <v xml:space="preserve">VADÁSZ </v>
      </c>
      <c r="F7" s="308"/>
      <c r="G7" s="307" t="str">
        <f>IF($B7="","",VLOOKUP($B7,'Fiú 1 kcs. A ELO'!$A$7:$O$22,3))</f>
        <v>Noel</v>
      </c>
      <c r="H7" s="308"/>
      <c r="I7" s="307" t="str">
        <f>IF($B7="","",VLOOKUP($B7,'Fiú 1 kcs. A ELO'!$A$7:$O$22,4))</f>
        <v>AUDI Hungaria Iskolaközpont Győr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210" t="s">
        <v>69</v>
      </c>
      <c r="R7" s="303" t="s">
        <v>129</v>
      </c>
      <c r="S7" s="303" t="s">
        <v>130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219" t="s">
        <v>72</v>
      </c>
      <c r="R8" s="304" t="s">
        <v>126</v>
      </c>
      <c r="S8" s="304" t="s">
        <v>131</v>
      </c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>
        <v>9</v>
      </c>
      <c r="C9" s="229">
        <f>IF($B9="","",VLOOKUP($B9,'Fiú 1 kcs. A ELO'!$A$7:$O$22,5))</f>
        <v>0</v>
      </c>
      <c r="D9" s="229">
        <f>IF($B9="","",VLOOKUP($B9,'Fiú 1 kcs. A ELO'!$A$7:$O$22,15))</f>
        <v>0</v>
      </c>
      <c r="E9" s="230" t="str">
        <f>UPPER(IF($B9="","",VLOOKUP($B9,'Fiú 1 kcs. A ELO'!$A$7:$O$22,2)))</f>
        <v>JUHÁSZ</v>
      </c>
      <c r="F9" s="231"/>
      <c r="G9" s="230" t="str">
        <f>IF($B9="","",VLOOKUP($B9,'Fiú 1 kcs. A ELO'!$A$7:$O$22,3))</f>
        <v xml:space="preserve"> Vendel</v>
      </c>
      <c r="H9" s="231"/>
      <c r="I9" s="230" t="str">
        <f>IF($B9="","",VLOOKUP($B9,'Fiú 1 kcs. A ELO'!$A$7:$O$22,4))</f>
        <v>Dunakeszi Bárdos Lajos Ált.Isk.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223" t="s">
        <v>82</v>
      </c>
      <c r="R9" s="309" t="s">
        <v>118</v>
      </c>
      <c r="S9" s="309" t="s">
        <v>132</v>
      </c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>
        <v>3</v>
      </c>
      <c r="C11" s="229">
        <f>IF($B11="","",VLOOKUP($B11,'Fiú 1 kcs. A ELO'!$A$7:$O$22,5))</f>
        <v>0</v>
      </c>
      <c r="D11" s="229">
        <f>IF($B11="","",VLOOKUP($B11,'Fiú 1 kcs. A ELO'!$A$7:$O$22,15))</f>
        <v>0</v>
      </c>
      <c r="E11" s="230" t="str">
        <f>UPPER(IF($B11="","",VLOOKUP($B11,'Fiú 1 kcs. A ELO'!$A$7:$O$22,2)))</f>
        <v>S. NAGY</v>
      </c>
      <c r="F11" s="231"/>
      <c r="G11" s="230" t="str">
        <f>IF($B11="","",VLOOKUP($B11,'Fiú 1 kcs. A ELO'!$A$7:$O$22,3))</f>
        <v>Benedek</v>
      </c>
      <c r="H11" s="231"/>
      <c r="I11" s="230" t="str">
        <f>IF($B11="","",VLOOKUP($B11,'Fiú 1 kcs. A ELO'!$A$7:$O$22,4))</f>
        <v>Mezőberényi Petőfi Sándor Evangélikus  Gimnázium, Kollégium és Általános Iskola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19" t="s">
        <v>115</v>
      </c>
      <c r="B13" s="320">
        <v>11</v>
      </c>
      <c r="C13" s="229">
        <f>IF($B13="","",VLOOKUP($B13,'Fiú 1 kcs. A ELO'!$A$7:$O$22,5))</f>
        <v>0</v>
      </c>
      <c r="D13" s="229">
        <f>IF($B13="","",VLOOKUP($B13,'Fiú 1 kcs. A ELO'!$A$7:$O$22,15))</f>
        <v>0</v>
      </c>
      <c r="E13" s="230" t="str">
        <f>UPPER(IF($B13="","",VLOOKUP($B13,'Fiú 1 kcs. A ELO'!$A$7:$O$22,2)))</f>
        <v xml:space="preserve">SZOÓ </v>
      </c>
      <c r="F13" s="231"/>
      <c r="G13" s="230" t="str">
        <f>IF($B13="","",VLOOKUP($B13,'Fiú 1 kcs. A ELO'!$A$7:$O$22,3))</f>
        <v>Benedek Máté</v>
      </c>
      <c r="H13" s="231"/>
      <c r="I13" s="230" t="str">
        <f>IF($B13="","",VLOOKUP($B13,'Fiú 1 kcs. A ELO'!$A$7:$O$22,4))</f>
        <v>ELTE Bolyai János Gyakorló Általános Iskola és Gimnázium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305" t="s">
        <v>117</v>
      </c>
      <c r="B15" s="321">
        <v>10</v>
      </c>
      <c r="C15" s="229">
        <f>IF($B15="","",VLOOKUP($B15,'Fiú 1 kcs. A ELO'!$A$7:$O$22,5))</f>
        <v>0</v>
      </c>
      <c r="D15" s="322">
        <f>IF($B15="","",VLOOKUP($B15,'Fiú 1 kcs. A ELO'!$A$7:$O$22,15))</f>
        <v>0</v>
      </c>
      <c r="E15" s="307" t="str">
        <f>UPPER(IF($B15="","",VLOOKUP($B15,'Fiú 1 kcs. A ELO'!$A$7:$O$22,2)))</f>
        <v xml:space="preserve">PRISZTÓKA 	</v>
      </c>
      <c r="F15" s="308"/>
      <c r="G15" s="307" t="str">
        <f>IF($B15="","",VLOOKUP($B15,'Fiú 1 kcs. A ELO'!$A$7:$O$22,3))</f>
        <v>Mátyás</v>
      </c>
      <c r="H15" s="308"/>
      <c r="I15" s="307" t="str">
        <f>IF($B15="","",VLOOKUP($B15,'Fiú 1 kcs. A ELO'!$A$7:$O$22,4))</f>
        <v>Gödöllői Hajós Alfréd Ált.Isk.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>
        <v>2</v>
      </c>
      <c r="C17" s="229">
        <f>IF($B17="","",VLOOKUP($B17,'Fiú 1 kcs. A ELO'!$A$7:$O$22,5))</f>
        <v>0</v>
      </c>
      <c r="D17" s="229">
        <f>IF($B17="","",VLOOKUP($B17,'Fiú 1 kcs. A ELO'!$A$7:$O$22,15))</f>
        <v>0</v>
      </c>
      <c r="E17" s="230" t="str">
        <f>UPPER(IF($B17="","",VLOOKUP($B17,'Fiú 1 kcs. A ELO'!$A$7:$O$22,2)))</f>
        <v>HORVÁTH</v>
      </c>
      <c r="F17" s="231"/>
      <c r="G17" s="230" t="str">
        <f>IF($B17="","",VLOOKUP($B17,'Fiú 1 kcs. A ELO'!$A$7:$O$22,3))</f>
        <v>Benedek</v>
      </c>
      <c r="H17" s="231"/>
      <c r="I17" s="230" t="str">
        <f>IF($B17="","",VLOOKUP($B17,'Fiú 1 kcs. A ELO'!$A$7:$O$22,4))</f>
        <v>Pécsi Tudományegyetem Gyakorló Általános Iskola, Gimnázium és Óvoda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7"/>
      <c r="B18" s="310"/>
      <c r="C18" s="236"/>
      <c r="D18" s="236"/>
      <c r="E18" s="236"/>
      <c r="F18" s="236"/>
      <c r="G18" s="236"/>
      <c r="H18" s="236"/>
      <c r="I18" s="236"/>
      <c r="J18" s="225"/>
      <c r="K18" s="227"/>
      <c r="L18" s="227"/>
      <c r="M18" s="237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319" t="s">
        <v>128</v>
      </c>
      <c r="B19" s="311">
        <v>7</v>
      </c>
      <c r="C19" s="229">
        <f>IF($B19="","",VLOOKUP($B19,'Fiú 1 kcs. A ELO'!$A$7:$O$22,5))</f>
        <v>0</v>
      </c>
      <c r="D19" s="229">
        <f>IF($B19="","",VLOOKUP($B19,'Fiú 1 kcs. A ELO'!$A$7:$O$22,15))</f>
        <v>0</v>
      </c>
      <c r="E19" s="230" t="str">
        <f>UPPER(IF($B19="","",VLOOKUP($B19,'Fiú 1 kcs. A ELO'!$A$7:$O$22,2)))</f>
        <v xml:space="preserve">IRTÓ </v>
      </c>
      <c r="F19" s="231"/>
      <c r="G19" s="230" t="str">
        <f>IF($B19="","",VLOOKUP($B19,'Fiú 1 kcs. A ELO'!$A$7:$O$22,3))</f>
        <v>Zsombor</v>
      </c>
      <c r="H19" s="231"/>
      <c r="I19" s="230" t="str">
        <f>IF($B19="","",VLOOKUP($B19,'Fiú 1 kcs. A ELO'!$A$7:$O$22,4))</f>
        <v>Talentum Angol-Magyar Két Tanítási Nyelvű Általános Iskola és Művészeti Szakgimnázium</v>
      </c>
      <c r="J19" s="225"/>
      <c r="K19" s="232"/>
      <c r="L19" s="233" t="str">
        <f>IF(K19="","",CONCATENATE(VLOOKUP($Y$3,$AB$1:$AK$1,K19)," pont"))</f>
        <v/>
      </c>
      <c r="M19" s="234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7"/>
      <c r="B20" s="310"/>
      <c r="C20" s="236"/>
      <c r="D20" s="236"/>
      <c r="E20" s="236"/>
      <c r="F20" s="236"/>
      <c r="G20" s="236"/>
      <c r="H20" s="236"/>
      <c r="I20" s="236"/>
      <c r="J20" s="225"/>
      <c r="K20" s="227"/>
      <c r="L20" s="227"/>
      <c r="M20" s="237"/>
      <c r="Y20" s="205"/>
      <c r="Z20" s="205"/>
      <c r="AA20" s="205" t="s">
        <v>74</v>
      </c>
      <c r="AB20" s="205">
        <v>200</v>
      </c>
      <c r="AC20" s="205">
        <v>150</v>
      </c>
      <c r="AD20" s="205">
        <v>130</v>
      </c>
      <c r="AE20" s="205">
        <v>110</v>
      </c>
      <c r="AF20" s="205">
        <v>95</v>
      </c>
      <c r="AG20" s="205">
        <v>80</v>
      </c>
      <c r="AH20" s="205">
        <v>70</v>
      </c>
      <c r="AI20" s="205">
        <v>60</v>
      </c>
      <c r="AJ20" s="205">
        <v>55</v>
      </c>
      <c r="AK20" s="205">
        <v>50</v>
      </c>
    </row>
    <row r="21" spans="1:37" x14ac:dyDescent="0.25">
      <c r="A21" s="319" t="s">
        <v>133</v>
      </c>
      <c r="B21" s="311">
        <v>5</v>
      </c>
      <c r="C21" s="229">
        <f>IF($B21="","",VLOOKUP($B21,'Fiú 1 kcs. A ELO'!$A$7:$O$22,5))</f>
        <v>0</v>
      </c>
      <c r="D21" s="229">
        <f>IF($B21="","",VLOOKUP($B21,'Fiú 1 kcs. A ELO'!$A$7:$O$22,15))</f>
        <v>0</v>
      </c>
      <c r="E21" s="230" t="str">
        <f>UPPER(IF($B21="","",VLOOKUP($B21,'Fiú 1 kcs. A ELO'!$A$7:$O$22,2)))</f>
        <v>KOVÁCSIK</v>
      </c>
      <c r="F21" s="231"/>
      <c r="G21" s="230" t="str">
        <f>IF($B21="","",VLOOKUP($B21,'Fiú 1 kcs. A ELO'!$A$7:$O$22,3))</f>
        <v>Zalán</v>
      </c>
      <c r="H21" s="231"/>
      <c r="I21" s="230" t="str">
        <f>IF($B21="","",VLOOKUP($B21,'Fiú 1 kcs. A ELO'!$A$7:$O$22,4))</f>
        <v>Tóvárosi Ált Isk Szfvár</v>
      </c>
      <c r="J21" s="225"/>
      <c r="K21" s="232"/>
      <c r="L21" s="233" t="str">
        <f>IF(K21="","",CONCATENATE(VLOOKUP($Y$3,$AB$1:$AK$1,K21)," pont"))</f>
        <v/>
      </c>
      <c r="M21" s="234"/>
      <c r="Y21" s="205"/>
      <c r="Z21" s="205"/>
      <c r="AA21" s="205" t="s">
        <v>84</v>
      </c>
      <c r="AB21" s="205">
        <v>150</v>
      </c>
      <c r="AC21" s="205">
        <v>120</v>
      </c>
      <c r="AD21" s="205">
        <v>100</v>
      </c>
      <c r="AE21" s="205">
        <v>80</v>
      </c>
      <c r="AF21" s="205">
        <v>70</v>
      </c>
      <c r="AG21" s="205">
        <v>60</v>
      </c>
      <c r="AH21" s="205">
        <v>55</v>
      </c>
      <c r="AI21" s="205">
        <v>50</v>
      </c>
      <c r="AJ21" s="205">
        <v>45</v>
      </c>
      <c r="AK21" s="205">
        <v>40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85</v>
      </c>
      <c r="AB22" s="205">
        <v>120</v>
      </c>
      <c r="AC22" s="205">
        <v>90</v>
      </c>
      <c r="AD22" s="205">
        <v>65</v>
      </c>
      <c r="AE22" s="205">
        <v>55</v>
      </c>
      <c r="AF22" s="205">
        <v>50</v>
      </c>
      <c r="AG22" s="205">
        <v>45</v>
      </c>
      <c r="AH22" s="205">
        <v>40</v>
      </c>
      <c r="AI22" s="205">
        <v>35</v>
      </c>
      <c r="AJ22" s="205">
        <v>25</v>
      </c>
      <c r="AK22" s="205">
        <v>20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86</v>
      </c>
      <c r="AB23" s="205">
        <v>90</v>
      </c>
      <c r="AC23" s="205">
        <v>60</v>
      </c>
      <c r="AD23" s="205">
        <v>45</v>
      </c>
      <c r="AE23" s="205">
        <v>34</v>
      </c>
      <c r="AF23" s="205">
        <v>27</v>
      </c>
      <c r="AG23" s="205">
        <v>22</v>
      </c>
      <c r="AH23" s="205">
        <v>18</v>
      </c>
      <c r="AI23" s="205">
        <v>15</v>
      </c>
      <c r="AJ23" s="205">
        <v>12</v>
      </c>
      <c r="AK23" s="205">
        <v>9</v>
      </c>
    </row>
    <row r="24" spans="1:37" ht="18.75" customHeight="1" x14ac:dyDescent="0.25">
      <c r="A24" s="225"/>
      <c r="B24" s="443"/>
      <c r="C24" s="443"/>
      <c r="D24" s="444" t="str">
        <f>E7</f>
        <v xml:space="preserve">VADÁSZ </v>
      </c>
      <c r="E24" s="444"/>
      <c r="F24" s="444" t="str">
        <f>E9</f>
        <v>JUHÁSZ</v>
      </c>
      <c r="G24" s="444"/>
      <c r="H24" s="444" t="str">
        <f>E11</f>
        <v>S. NAGY</v>
      </c>
      <c r="I24" s="444"/>
      <c r="J24" s="444" t="str">
        <f>E13</f>
        <v xml:space="preserve">SZOÓ </v>
      </c>
      <c r="K24" s="444"/>
      <c r="L24" s="225"/>
      <c r="M24" s="312" t="s">
        <v>79</v>
      </c>
      <c r="Y24" s="205"/>
      <c r="Z24" s="205"/>
      <c r="AA24" s="205" t="s">
        <v>87</v>
      </c>
      <c r="AB24" s="205">
        <v>60</v>
      </c>
      <c r="AC24" s="205">
        <v>40</v>
      </c>
      <c r="AD24" s="205">
        <v>30</v>
      </c>
      <c r="AE24" s="205">
        <v>20</v>
      </c>
      <c r="AF24" s="205">
        <v>18</v>
      </c>
      <c r="AG24" s="205">
        <v>15</v>
      </c>
      <c r="AH24" s="205">
        <v>12</v>
      </c>
      <c r="AI24" s="205">
        <v>10</v>
      </c>
      <c r="AJ24" s="205">
        <v>8</v>
      </c>
      <c r="AK24" s="205">
        <v>6</v>
      </c>
    </row>
    <row r="25" spans="1:37" ht="18.75" customHeight="1" x14ac:dyDescent="0.25">
      <c r="A25" s="239" t="s">
        <v>68</v>
      </c>
      <c r="B25" s="445" t="str">
        <f>E7</f>
        <v xml:space="preserve">VADÁSZ </v>
      </c>
      <c r="C25" s="445"/>
      <c r="D25" s="446"/>
      <c r="E25" s="446"/>
      <c r="F25" s="447"/>
      <c r="G25" s="447"/>
      <c r="H25" s="447"/>
      <c r="I25" s="447"/>
      <c r="J25" s="444"/>
      <c r="K25" s="444"/>
      <c r="L25" s="225"/>
      <c r="M25" s="313"/>
      <c r="Y25" s="205"/>
      <c r="Z25" s="205"/>
      <c r="AA25" s="205" t="s">
        <v>89</v>
      </c>
      <c r="AB25" s="205">
        <v>40</v>
      </c>
      <c r="AC25" s="205">
        <v>25</v>
      </c>
      <c r="AD25" s="205">
        <v>18</v>
      </c>
      <c r="AE25" s="205">
        <v>13</v>
      </c>
      <c r="AF25" s="205">
        <v>8</v>
      </c>
      <c r="AG25" s="205">
        <v>7</v>
      </c>
      <c r="AH25" s="205">
        <v>6</v>
      </c>
      <c r="AI25" s="205">
        <v>5</v>
      </c>
      <c r="AJ25" s="205">
        <v>4</v>
      </c>
      <c r="AK25" s="205">
        <v>3</v>
      </c>
    </row>
    <row r="26" spans="1:37" ht="18.75" customHeight="1" x14ac:dyDescent="0.25">
      <c r="A26" s="239" t="s">
        <v>88</v>
      </c>
      <c r="B26" s="445" t="str">
        <f>E9</f>
        <v>JUHÁSZ</v>
      </c>
      <c r="C26" s="445"/>
      <c r="D26" s="447"/>
      <c r="E26" s="447"/>
      <c r="F26" s="446"/>
      <c r="G26" s="446"/>
      <c r="H26" s="447"/>
      <c r="I26" s="447"/>
      <c r="J26" s="447"/>
      <c r="K26" s="447"/>
      <c r="L26" s="225"/>
      <c r="M26" s="313"/>
      <c r="Y26" s="205"/>
      <c r="Z26" s="205"/>
      <c r="AA26" s="205" t="s">
        <v>90</v>
      </c>
      <c r="AB26" s="205">
        <v>25</v>
      </c>
      <c r="AC26" s="205">
        <v>15</v>
      </c>
      <c r="AD26" s="205">
        <v>13</v>
      </c>
      <c r="AE26" s="205">
        <v>7</v>
      </c>
      <c r="AF26" s="205">
        <v>6</v>
      </c>
      <c r="AG26" s="205">
        <v>5</v>
      </c>
      <c r="AH26" s="205">
        <v>4</v>
      </c>
      <c r="AI26" s="205">
        <v>3</v>
      </c>
      <c r="AJ26" s="205">
        <v>2</v>
      </c>
      <c r="AK26" s="205">
        <v>1</v>
      </c>
    </row>
    <row r="27" spans="1:37" ht="18.75" customHeight="1" x14ac:dyDescent="0.25">
      <c r="A27" s="239" t="s">
        <v>91</v>
      </c>
      <c r="B27" s="445" t="str">
        <f>E11</f>
        <v>S. NAGY</v>
      </c>
      <c r="C27" s="445"/>
      <c r="D27" s="447"/>
      <c r="E27" s="447"/>
      <c r="F27" s="447"/>
      <c r="G27" s="447"/>
      <c r="H27" s="446"/>
      <c r="I27" s="446"/>
      <c r="J27" s="447"/>
      <c r="K27" s="447"/>
      <c r="L27" s="225"/>
      <c r="M27" s="313"/>
      <c r="Y27" s="205"/>
      <c r="Z27" s="205"/>
      <c r="AA27" s="205" t="s">
        <v>92</v>
      </c>
      <c r="AB27" s="205">
        <v>15</v>
      </c>
      <c r="AC27" s="205">
        <v>10</v>
      </c>
      <c r="AD27" s="205">
        <v>8</v>
      </c>
      <c r="AE27" s="205">
        <v>4</v>
      </c>
      <c r="AF27" s="205">
        <v>3</v>
      </c>
      <c r="AG27" s="205">
        <v>2</v>
      </c>
      <c r="AH27" s="205">
        <v>1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323" t="s">
        <v>115</v>
      </c>
      <c r="B28" s="445" t="str">
        <f>E13</f>
        <v xml:space="preserve">SZOÓ </v>
      </c>
      <c r="C28" s="445"/>
      <c r="D28" s="447"/>
      <c r="E28" s="447"/>
      <c r="F28" s="447"/>
      <c r="G28" s="447"/>
      <c r="H28" s="444"/>
      <c r="I28" s="444"/>
      <c r="J28" s="446"/>
      <c r="K28" s="446"/>
      <c r="L28" s="225"/>
      <c r="M28" s="313"/>
      <c r="Y28" s="205"/>
      <c r="Z28" s="205"/>
      <c r="AA28" s="205" t="s">
        <v>92</v>
      </c>
      <c r="AB28" s="205">
        <v>15</v>
      </c>
      <c r="AC28" s="205">
        <v>10</v>
      </c>
      <c r="AD28" s="205">
        <v>8</v>
      </c>
      <c r="AE28" s="205">
        <v>4</v>
      </c>
      <c r="AF28" s="205">
        <v>3</v>
      </c>
      <c r="AG28" s="205">
        <v>2</v>
      </c>
      <c r="AH28" s="205">
        <v>1</v>
      </c>
      <c r="AI28" s="205">
        <v>0</v>
      </c>
      <c r="AJ28" s="205">
        <v>0</v>
      </c>
      <c r="AK28" s="205">
        <v>0</v>
      </c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314"/>
      <c r="Y29" s="205"/>
      <c r="Z29" s="205"/>
      <c r="AA29" s="205" t="s">
        <v>93</v>
      </c>
      <c r="AB29" s="205">
        <v>10</v>
      </c>
      <c r="AC29" s="205">
        <v>6</v>
      </c>
      <c r="AD29" s="205">
        <v>4</v>
      </c>
      <c r="AE29" s="205">
        <v>2</v>
      </c>
      <c r="AF29" s="205">
        <v>1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</row>
    <row r="30" spans="1:37" ht="18.75" customHeight="1" x14ac:dyDescent="0.25">
      <c r="A30" s="225"/>
      <c r="B30" s="443"/>
      <c r="C30" s="443"/>
      <c r="D30" s="444" t="str">
        <f>E15</f>
        <v xml:space="preserve">PRISZTÓKA 	</v>
      </c>
      <c r="E30" s="444"/>
      <c r="F30" s="444" t="str">
        <f>E17</f>
        <v>HORVÁTH</v>
      </c>
      <c r="G30" s="444"/>
      <c r="H30" s="444" t="str">
        <f>E19</f>
        <v xml:space="preserve">IRTÓ </v>
      </c>
      <c r="I30" s="444"/>
      <c r="J30" s="444" t="str">
        <f>E21</f>
        <v>KOVÁCSIK</v>
      </c>
      <c r="K30" s="444"/>
      <c r="L30" s="225"/>
      <c r="M30" s="314"/>
      <c r="Y30" s="205"/>
      <c r="Z30" s="205"/>
      <c r="AA30" s="205" t="s">
        <v>94</v>
      </c>
      <c r="AB30" s="205">
        <v>3</v>
      </c>
      <c r="AC30" s="205">
        <v>2</v>
      </c>
      <c r="AD30" s="205">
        <v>1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0</v>
      </c>
      <c r="AK30" s="205">
        <v>0</v>
      </c>
    </row>
    <row r="31" spans="1:37" ht="18.75" customHeight="1" x14ac:dyDescent="0.25">
      <c r="A31" s="323" t="s">
        <v>117</v>
      </c>
      <c r="B31" s="445" t="str">
        <f>E15</f>
        <v xml:space="preserve">PRISZTÓKA 	</v>
      </c>
      <c r="C31" s="445"/>
      <c r="D31" s="446"/>
      <c r="E31" s="446"/>
      <c r="F31" s="447"/>
      <c r="G31" s="447"/>
      <c r="H31" s="447"/>
      <c r="I31" s="447"/>
      <c r="J31" s="444"/>
      <c r="K31" s="444"/>
      <c r="L31" s="225"/>
      <c r="M31" s="313"/>
    </row>
    <row r="32" spans="1:37" ht="18.75" customHeight="1" x14ac:dyDescent="0.25">
      <c r="A32" s="323" t="s">
        <v>120</v>
      </c>
      <c r="B32" s="445" t="str">
        <f>E17</f>
        <v>HORVÁTH</v>
      </c>
      <c r="C32" s="445"/>
      <c r="D32" s="447"/>
      <c r="E32" s="447"/>
      <c r="F32" s="446"/>
      <c r="G32" s="446"/>
      <c r="H32" s="447"/>
      <c r="I32" s="447"/>
      <c r="J32" s="447"/>
      <c r="K32" s="447"/>
      <c r="L32" s="225"/>
      <c r="M32" s="313"/>
    </row>
    <row r="33" spans="1:19" ht="18.75" customHeight="1" x14ac:dyDescent="0.25">
      <c r="A33" s="323" t="s">
        <v>128</v>
      </c>
      <c r="B33" s="445" t="str">
        <f>E19</f>
        <v xml:space="preserve">IRTÓ </v>
      </c>
      <c r="C33" s="445"/>
      <c r="D33" s="447"/>
      <c r="E33" s="447"/>
      <c r="F33" s="447"/>
      <c r="G33" s="447"/>
      <c r="H33" s="446"/>
      <c r="I33" s="446"/>
      <c r="J33" s="447"/>
      <c r="K33" s="447"/>
      <c r="L33" s="225"/>
      <c r="M33" s="313"/>
    </row>
    <row r="34" spans="1:19" ht="18.75" customHeight="1" x14ac:dyDescent="0.25">
      <c r="A34" s="323" t="s">
        <v>133</v>
      </c>
      <c r="B34" s="445" t="str">
        <f>E21</f>
        <v>KOVÁCSIK</v>
      </c>
      <c r="C34" s="445"/>
      <c r="D34" s="447"/>
      <c r="E34" s="447"/>
      <c r="F34" s="447"/>
      <c r="G34" s="447"/>
      <c r="H34" s="444"/>
      <c r="I34" s="444"/>
      <c r="J34" s="446"/>
      <c r="K34" s="446"/>
      <c r="L34" s="225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5"/>
      <c r="K35" s="225"/>
      <c r="L35" s="225"/>
      <c r="M35" s="318"/>
    </row>
    <row r="36" spans="1:19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</row>
    <row r="37" spans="1:19" x14ac:dyDescent="0.25">
      <c r="A37" s="225" t="s">
        <v>121</v>
      </c>
      <c r="B37" s="225"/>
      <c r="C37" s="450" t="str">
        <f>IF(M25=1,B25,IF(M26=1,B26,IF(M27=1,B27,IF(M28=1,B28,""))))</f>
        <v/>
      </c>
      <c r="D37" s="450"/>
      <c r="E37" s="227" t="s">
        <v>122</v>
      </c>
      <c r="F37" s="450" t="str">
        <f>IF(M31=1,B31,IF(M32=1,B32,IF(M33=1,B33,IF(M34=1,B34,""))))</f>
        <v/>
      </c>
      <c r="G37" s="450"/>
      <c r="H37" s="225"/>
      <c r="I37" s="240"/>
      <c r="J37" s="225"/>
      <c r="K37" s="225"/>
      <c r="L37" s="225"/>
      <c r="M37" s="225"/>
    </row>
    <row r="38" spans="1:19" x14ac:dyDescent="0.25">
      <c r="A38" s="225"/>
      <c r="B38" s="225"/>
      <c r="C38" s="225"/>
      <c r="D38" s="225"/>
      <c r="E38" s="225"/>
      <c r="F38" s="227"/>
      <c r="G38" s="227"/>
      <c r="H38" s="225"/>
      <c r="I38" s="225"/>
      <c r="J38" s="225"/>
      <c r="K38" s="225"/>
      <c r="L38" s="225"/>
      <c r="M38" s="225"/>
    </row>
    <row r="39" spans="1:19" x14ac:dyDescent="0.25">
      <c r="A39" s="225" t="s">
        <v>123</v>
      </c>
      <c r="B39" s="225"/>
      <c r="C39" s="450" t="str">
        <f>IF(M25=2,B25,IF(M26=2,B26,IF(M27=2,B27,IF(M28=2,B28,""))))</f>
        <v/>
      </c>
      <c r="D39" s="450"/>
      <c r="E39" s="227" t="s">
        <v>122</v>
      </c>
      <c r="F39" s="450" t="str">
        <f>IF(M31=2,B31,IF(M32=2,B32,IF(M33=2,B33,IF(M34=2,B34,""))))</f>
        <v/>
      </c>
      <c r="G39" s="450"/>
      <c r="H39" s="225"/>
      <c r="I39" s="240"/>
      <c r="J39" s="225"/>
      <c r="K39" s="225"/>
      <c r="L39" s="225"/>
      <c r="M39" s="225"/>
    </row>
    <row r="40" spans="1:19" x14ac:dyDescent="0.25">
      <c r="A40" s="225"/>
      <c r="B40" s="225"/>
      <c r="C40" s="315"/>
      <c r="D40" s="315"/>
      <c r="E40" s="227"/>
      <c r="F40" s="315"/>
      <c r="G40" s="315"/>
      <c r="H40" s="225"/>
      <c r="I40" s="225"/>
      <c r="J40" s="225"/>
      <c r="K40" s="225"/>
      <c r="L40" s="225"/>
      <c r="M40" s="225"/>
    </row>
    <row r="41" spans="1:19" x14ac:dyDescent="0.25">
      <c r="A41" s="225" t="s">
        <v>124</v>
      </c>
      <c r="B41" s="225"/>
      <c r="C41" s="450" t="str">
        <f>IF(M25=3,B25,IF(M26=3,B26,IF(M27=3,B27,IF(M28=3,B28,""))))</f>
        <v/>
      </c>
      <c r="D41" s="450"/>
      <c r="E41" s="227" t="s">
        <v>122</v>
      </c>
      <c r="F41" s="450" t="str">
        <f>IF(M31=3,B31,IF(M32=3,B32,IF(M33=3,B33,IF(M34=3,B34,""))))</f>
        <v/>
      </c>
      <c r="G41" s="450"/>
      <c r="H41" s="225"/>
      <c r="I41" s="240"/>
      <c r="J41" s="225"/>
      <c r="K41" s="225"/>
      <c r="L41" s="225"/>
      <c r="M41" s="225"/>
    </row>
    <row r="42" spans="1:19" x14ac:dyDescent="0.25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19" x14ac:dyDescent="0.25">
      <c r="A43" s="236" t="s">
        <v>134</v>
      </c>
      <c r="B43" s="225"/>
      <c r="C43" s="450">
        <f>IF(M25=4,B25,IF(M26=4,B26,IF(M27=4,B27,IF(M28=4,B28,0))))</f>
        <v>0</v>
      </c>
      <c r="D43" s="450"/>
      <c r="E43" s="227" t="s">
        <v>122</v>
      </c>
      <c r="F43" s="450" t="str">
        <f>IF(M31=3,B31,IF(M32=3,B32,IF(M33=4,B33,IF(M34=4,B34,""))))</f>
        <v/>
      </c>
      <c r="G43" s="450"/>
      <c r="H43" s="225"/>
      <c r="I43" s="240"/>
      <c r="J43" s="225"/>
      <c r="K43" s="225"/>
      <c r="L43" s="225"/>
      <c r="M43" s="225"/>
      <c r="O43" s="194"/>
      <c r="P43" s="194"/>
      <c r="Q43" s="194"/>
      <c r="R43" s="194"/>
      <c r="S43" s="194"/>
    </row>
    <row r="44" spans="1:19" x14ac:dyDescent="0.25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40"/>
      <c r="M44" s="225"/>
      <c r="O44" s="194"/>
      <c r="P44" s="251"/>
      <c r="Q44" s="251"/>
      <c r="R44" s="208"/>
      <c r="S44" s="194"/>
    </row>
    <row r="45" spans="1:19" x14ac:dyDescent="0.25">
      <c r="A45" s="241" t="s">
        <v>77</v>
      </c>
      <c r="B45" s="242"/>
      <c r="C45" s="243"/>
      <c r="D45" s="244" t="s">
        <v>95</v>
      </c>
      <c r="E45" s="245" t="s">
        <v>96</v>
      </c>
      <c r="F45" s="246"/>
      <c r="G45" s="244" t="s">
        <v>95</v>
      </c>
      <c r="H45" s="245" t="s">
        <v>97</v>
      </c>
      <c r="I45" s="247"/>
      <c r="J45" s="245" t="s">
        <v>98</v>
      </c>
      <c r="K45" s="248" t="s">
        <v>99</v>
      </c>
      <c r="L45" s="31"/>
      <c r="M45" s="246"/>
      <c r="O45" s="194"/>
      <c r="P45" s="209"/>
      <c r="Q45" s="209"/>
      <c r="R45" s="262"/>
      <c r="S45" s="194"/>
    </row>
    <row r="46" spans="1:19" x14ac:dyDescent="0.25">
      <c r="A46" s="252" t="s">
        <v>100</v>
      </c>
      <c r="B46" s="253"/>
      <c r="C46" s="254"/>
      <c r="D46" s="255">
        <v>1</v>
      </c>
      <c r="E46" s="449" t="str">
        <f>IF(D46&gt;$R$47,0,UPPER(VLOOKUP(D46,'Fiú 1 kcs. A ELO'!$A$7:$Q$134,2)))</f>
        <v xml:space="preserve">CSIKÓS </v>
      </c>
      <c r="F46" s="449"/>
      <c r="G46" s="256" t="s">
        <v>101</v>
      </c>
      <c r="H46" s="253"/>
      <c r="I46" s="257"/>
      <c r="J46" s="258"/>
      <c r="K46" s="259" t="s">
        <v>102</v>
      </c>
      <c r="L46" s="260"/>
      <c r="M46" s="279"/>
      <c r="O46" s="194"/>
      <c r="P46" s="262"/>
      <c r="Q46" s="273"/>
      <c r="R46" s="262"/>
      <c r="S46" s="194"/>
    </row>
    <row r="47" spans="1:19" x14ac:dyDescent="0.25">
      <c r="A47" s="263" t="s">
        <v>103</v>
      </c>
      <c r="B47" s="264"/>
      <c r="C47" s="265"/>
      <c r="D47" s="266">
        <v>2</v>
      </c>
      <c r="E47" s="448" t="str">
        <f>IF(D47&gt;$R$47,0,UPPER(VLOOKUP(D47,'Fiú 1 kcs. A ELO'!$A$7:$Q$134,2)))</f>
        <v>HORVÁTH</v>
      </c>
      <c r="F47" s="448"/>
      <c r="G47" s="267" t="s">
        <v>104</v>
      </c>
      <c r="H47" s="268"/>
      <c r="I47" s="269"/>
      <c r="J47" s="270"/>
      <c r="K47" s="271"/>
      <c r="L47" s="240"/>
      <c r="M47" s="272"/>
      <c r="O47" s="194"/>
      <c r="P47" s="209"/>
      <c r="Q47" s="209"/>
      <c r="R47" s="298">
        <f>MIN(4,'Fiú 1 kcs. A ELO'!Q2)</f>
        <v>4</v>
      </c>
      <c r="S47" s="194"/>
    </row>
    <row r="48" spans="1:19" x14ac:dyDescent="0.25">
      <c r="A48" s="274"/>
      <c r="B48" s="275"/>
      <c r="C48" s="276"/>
      <c r="D48" s="266"/>
      <c r="E48" s="277"/>
      <c r="F48" s="278"/>
      <c r="G48" s="267" t="s">
        <v>105</v>
      </c>
      <c r="H48" s="268"/>
      <c r="I48" s="269"/>
      <c r="J48" s="270"/>
      <c r="K48" s="259" t="s">
        <v>106</v>
      </c>
      <c r="L48" s="260"/>
      <c r="M48" s="279"/>
      <c r="O48" s="194"/>
      <c r="P48" s="262"/>
      <c r="Q48" s="273"/>
      <c r="R48" s="262"/>
      <c r="S48" s="194"/>
    </row>
    <row r="49" spans="1:19" x14ac:dyDescent="0.25">
      <c r="A49" s="280"/>
      <c r="B49" s="281"/>
      <c r="C49" s="282"/>
      <c r="D49" s="266"/>
      <c r="E49" s="277"/>
      <c r="F49" s="278"/>
      <c r="G49" s="267" t="s">
        <v>107</v>
      </c>
      <c r="H49" s="268"/>
      <c r="I49" s="269"/>
      <c r="J49" s="270"/>
      <c r="K49" s="283"/>
      <c r="L49" s="278"/>
      <c r="M49" s="261"/>
      <c r="O49" s="194"/>
      <c r="P49" s="262"/>
      <c r="Q49" s="273"/>
      <c r="R49" s="262"/>
      <c r="S49" s="194"/>
    </row>
    <row r="50" spans="1:19" x14ac:dyDescent="0.25">
      <c r="A50" s="284"/>
      <c r="B50" s="285"/>
      <c r="C50" s="286"/>
      <c r="D50" s="266"/>
      <c r="E50" s="277"/>
      <c r="F50" s="278"/>
      <c r="G50" s="267" t="s">
        <v>108</v>
      </c>
      <c r="H50" s="268"/>
      <c r="I50" s="269"/>
      <c r="J50" s="270"/>
      <c r="K50" s="263"/>
      <c r="L50" s="240"/>
      <c r="M50" s="272"/>
      <c r="O50" s="194"/>
      <c r="P50" s="209"/>
      <c r="Q50" s="209"/>
      <c r="R50" s="262"/>
      <c r="S50" s="194"/>
    </row>
    <row r="51" spans="1:19" x14ac:dyDescent="0.25">
      <c r="A51" s="287"/>
      <c r="B51" s="288"/>
      <c r="C51" s="282"/>
      <c r="D51" s="266"/>
      <c r="E51" s="277"/>
      <c r="F51" s="278"/>
      <c r="G51" s="267" t="s">
        <v>109</v>
      </c>
      <c r="H51" s="268"/>
      <c r="I51" s="269"/>
      <c r="J51" s="270"/>
      <c r="K51" s="259" t="s">
        <v>33</v>
      </c>
      <c r="L51" s="260"/>
      <c r="M51" s="279"/>
      <c r="O51" s="194"/>
      <c r="P51" s="262"/>
      <c r="Q51" s="273"/>
      <c r="R51" s="262"/>
      <c r="S51" s="194"/>
    </row>
    <row r="52" spans="1:19" x14ac:dyDescent="0.25">
      <c r="A52" s="287"/>
      <c r="B52" s="288"/>
      <c r="C52" s="289"/>
      <c r="D52" s="266"/>
      <c r="E52" s="277"/>
      <c r="F52" s="278"/>
      <c r="G52" s="267" t="s">
        <v>110</v>
      </c>
      <c r="H52" s="268"/>
      <c r="I52" s="269"/>
      <c r="J52" s="270"/>
      <c r="K52" s="283"/>
      <c r="L52" s="278"/>
      <c r="M52" s="261"/>
      <c r="O52" s="194"/>
      <c r="P52" s="262"/>
      <c r="Q52" s="273"/>
      <c r="R52" s="298"/>
      <c r="S52" s="194"/>
    </row>
    <row r="53" spans="1:19" x14ac:dyDescent="0.25">
      <c r="A53" s="290"/>
      <c r="B53" s="291"/>
      <c r="C53" s="292"/>
      <c r="D53" s="293"/>
      <c r="E53" s="294"/>
      <c r="F53" s="240"/>
      <c r="G53" s="295" t="s">
        <v>111</v>
      </c>
      <c r="H53" s="264"/>
      <c r="I53" s="296"/>
      <c r="J53" s="297"/>
      <c r="K53" s="263">
        <f>L4</f>
        <v>0</v>
      </c>
      <c r="L53" s="240"/>
      <c r="M53" s="272"/>
      <c r="O53" s="194"/>
      <c r="P53" s="194"/>
      <c r="Q53" s="194"/>
      <c r="R53" s="194"/>
      <c r="S53" s="194"/>
    </row>
    <row r="54" spans="1:19" x14ac:dyDescent="0.25">
      <c r="O54" s="194"/>
      <c r="P54" s="194"/>
      <c r="Q54" s="194"/>
      <c r="R54" s="194"/>
      <c r="S54" s="194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51" priority="1" stopIfTrue="1">
      <formula>$O$1="CU"</formula>
    </cfRule>
  </conditionalFormatting>
  <conditionalFormatting sqref="E7 E9 E11 E13 E15 E17 E19:E21">
    <cfRule type="cellIs" dxfId="50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97F7-433F-4689-99AC-8B42EA0E8638}">
  <sheetPr codeName="Munka23">
    <tabColor indexed="11"/>
  </sheetPr>
  <dimension ref="A1:AK43"/>
  <sheetViews>
    <sheetView showZeros="0" workbookViewId="0">
      <selection activeCell="K24" sqref="K2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5" hidden="1" customWidth="1"/>
    <col min="26" max="37" width="9" style="18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Y1"/>
      <c r="Z1"/>
      <c r="AA1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Altalanos!$C$8</f>
        <v>Fiú 1 kcs. A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194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194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194"/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/>
      <c r="C7" s="229" t="str">
        <f>IF($B7="","",VLOOKUP($B7,'Fiú 1 kcs. A ELO'!$A$7:$O$22,5))</f>
        <v/>
      </c>
      <c r="D7" s="229" t="str">
        <f>IF($B7="","",VLOOKUP($B7,'Fiú 1 kcs. A ELO'!$A$7:$O$22,15))</f>
        <v/>
      </c>
      <c r="E7" s="230" t="str">
        <f>UPPER(IF($B7="","",VLOOKUP($B7,'Fiú 1 kcs. A ELO'!$A$7:$O$22,2)))</f>
        <v/>
      </c>
      <c r="F7" s="231"/>
      <c r="G7" s="230" t="str">
        <f>IF($B7="","",VLOOKUP($B7,'Fiú 1 kcs. A ELO'!$A$7:$O$22,3))</f>
        <v/>
      </c>
      <c r="H7" s="231"/>
      <c r="I7" s="230" t="str">
        <f>IF($B7="","",VLOOKUP($B7,'Fiú 1 kcs. A ELO'!$A$7:$O$22,4))</f>
        <v/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/>
      <c r="C9" s="229" t="str">
        <f>IF($B9="","",VLOOKUP($B9,'Fiú 1 kcs. A ELO'!$A$7:$O$22,5))</f>
        <v/>
      </c>
      <c r="D9" s="229" t="str">
        <f>IF($B9="","",VLOOKUP($B9,'Fiú 1 kcs. A ELO'!$A$7:$O$22,15))</f>
        <v/>
      </c>
      <c r="E9" s="230" t="str">
        <f>UPPER(IF($B9="","",VLOOKUP($B9,'Fiú 1 kcs. A ELO'!$A$7:$O$22,2)))</f>
        <v/>
      </c>
      <c r="F9" s="231"/>
      <c r="G9" s="230" t="str">
        <f>IF($B9="","",VLOOKUP($B9,'Fiú 1 kcs. A ELO'!$A$7:$O$22,3))</f>
        <v/>
      </c>
      <c r="H9" s="231"/>
      <c r="I9" s="230" t="str">
        <f>IF($B9="","",VLOOKUP($B9,'Fiú 1 kcs. A ELO'!$A$7:$O$22,4))</f>
        <v/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/>
      <c r="C11" s="229" t="str">
        <f>IF($B11="","",VLOOKUP($B11,'Fiú 1 kcs. A ELO'!$A$7:$O$22,5))</f>
        <v/>
      </c>
      <c r="D11" s="229" t="str">
        <f>IF($B11="","",VLOOKUP($B11,'Fiú 1 kcs. A ELO'!$A$7:$O$22,15))</f>
        <v/>
      </c>
      <c r="E11" s="230" t="str">
        <f>UPPER(IF($B11="","",VLOOKUP($B11,'Fiú 1 kcs. A ELO'!$A$7:$O$22,2)))</f>
        <v/>
      </c>
      <c r="F11" s="231"/>
      <c r="G11" s="230" t="str">
        <f>IF($B11="","",VLOOKUP($B11,'Fiú 1 kcs. A ELO'!$A$7:$O$22,3))</f>
        <v/>
      </c>
      <c r="H11" s="231"/>
      <c r="I11" s="230" t="str">
        <f>IF($B11="","",VLOOKUP($B11,'Fiú 1 kcs. A ELO'!$A$7:$O$22,4))</f>
        <v/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/>
      </c>
      <c r="E18" s="444"/>
      <c r="F18" s="444" t="str">
        <f>E9</f>
        <v/>
      </c>
      <c r="G18" s="444"/>
      <c r="H18" s="444" t="str">
        <f>E11</f>
        <v/>
      </c>
      <c r="I18" s="444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/>
      </c>
      <c r="C19" s="445"/>
      <c r="D19" s="446"/>
      <c r="E19" s="446"/>
      <c r="F19" s="447"/>
      <c r="G19" s="447"/>
      <c r="H19" s="447"/>
      <c r="I19" s="447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/>
      </c>
      <c r="C20" s="445"/>
      <c r="D20" s="447"/>
      <c r="E20" s="447"/>
      <c r="F20" s="446"/>
      <c r="G20" s="446"/>
      <c r="H20" s="447"/>
      <c r="I20" s="447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/>
      </c>
      <c r="C21" s="445"/>
      <c r="D21" s="447"/>
      <c r="E21" s="447"/>
      <c r="F21" s="447"/>
      <c r="G21" s="447"/>
      <c r="H21" s="446"/>
      <c r="I21" s="446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40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9"/>
      <c r="N33" s="250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61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L4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56" priority="1" stopIfTrue="1" operator="equal">
      <formula>"Bye"</formula>
    </cfRule>
  </conditionalFormatting>
  <conditionalFormatting sqref="R41">
    <cfRule type="expression" dxfId="5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A314-A665-4AFA-A468-F6CA742EDB86}">
  <sheetPr codeName="Sheet18">
    <tabColor indexed="27"/>
  </sheetPr>
  <dimension ref="A1:Q156"/>
  <sheetViews>
    <sheetView showGridLines="0" showZeros="0" workbookViewId="0">
      <pane ySplit="6" topLeftCell="A14" activePane="bottomLeft" state="frozen"/>
      <selection pane="bottomLeft" activeCell="D29" sqref="D29"/>
    </sheetView>
  </sheetViews>
  <sheetFormatPr defaultRowHeight="13.2" x14ac:dyDescent="0.25"/>
  <cols>
    <col min="1" max="1" width="3.88671875" customWidth="1"/>
    <col min="2" max="2" width="14" customWidth="1"/>
    <col min="3" max="3" width="13.44140625" bestFit="1" customWidth="1"/>
    <col min="4" max="4" width="122.5546875" style="41" bestFit="1" customWidth="1"/>
    <col min="5" max="5" width="12.109375" style="90" customWidth="1"/>
    <col min="6" max="6" width="6.109375" style="91" hidden="1" customWidth="1"/>
    <col min="7" max="7" width="31.441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Altalanos!$D$8</f>
        <v>Fiú 1 kcs. B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69" t="s">
        <v>234</v>
      </c>
      <c r="C7" s="169" t="s">
        <v>235</v>
      </c>
      <c r="D7" s="161" t="s">
        <v>149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25">
      <c r="A8" s="144">
        <v>2</v>
      </c>
      <c r="B8" s="169" t="s">
        <v>236</v>
      </c>
      <c r="C8" s="169" t="s">
        <v>237</v>
      </c>
      <c r="D8" s="161" t="s">
        <v>149</v>
      </c>
      <c r="E8" s="147"/>
      <c r="F8" s="158"/>
      <c r="G8" s="159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25">
      <c r="A9" s="144">
        <v>3</v>
      </c>
      <c r="B9" s="145" t="s">
        <v>238</v>
      </c>
      <c r="C9" s="165" t="s">
        <v>239</v>
      </c>
      <c r="D9" s="166" t="s">
        <v>240</v>
      </c>
      <c r="E9" s="147"/>
      <c r="F9" s="158"/>
      <c r="G9" s="159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45" t="s">
        <v>241</v>
      </c>
      <c r="C10" s="165" t="s">
        <v>242</v>
      </c>
      <c r="D10" s="166" t="s">
        <v>207</v>
      </c>
      <c r="E10" s="147"/>
      <c r="F10" s="158"/>
      <c r="G10" s="159"/>
      <c r="H10" s="150"/>
      <c r="I10" s="150"/>
      <c r="J10" s="151"/>
      <c r="K10" s="152"/>
      <c r="L10" s="153"/>
      <c r="M10" s="152"/>
      <c r="N10" s="154"/>
      <c r="O10" s="150"/>
      <c r="P10" s="167"/>
      <c r="Q10" s="168"/>
    </row>
    <row r="11" spans="1:17" ht="18.899999999999999" customHeight="1" x14ac:dyDescent="0.3">
      <c r="A11" s="144">
        <v>5</v>
      </c>
      <c r="B11" s="145" t="s">
        <v>243</v>
      </c>
      <c r="C11" s="433" t="s">
        <v>244</v>
      </c>
      <c r="D11" s="426" t="s">
        <v>245</v>
      </c>
      <c r="E11" s="147"/>
      <c r="F11" s="158"/>
      <c r="G11" s="159"/>
      <c r="H11" s="150"/>
      <c r="I11" s="150"/>
      <c r="J11" s="151"/>
      <c r="K11" s="152"/>
      <c r="L11" s="153"/>
      <c r="M11" s="152"/>
      <c r="N11" s="154"/>
      <c r="O11" s="150"/>
      <c r="P11" s="167"/>
      <c r="Q11" s="168"/>
    </row>
    <row r="12" spans="1:17" ht="18.899999999999999" customHeight="1" x14ac:dyDescent="0.25">
      <c r="A12" s="144">
        <v>6</v>
      </c>
      <c r="B12" s="145" t="s">
        <v>246</v>
      </c>
      <c r="C12" s="145" t="s">
        <v>247</v>
      </c>
      <c r="D12" s="171" t="s">
        <v>248</v>
      </c>
      <c r="E12" s="147"/>
      <c r="F12" s="158"/>
      <c r="G12" s="159"/>
      <c r="H12" s="150"/>
      <c r="I12" s="150"/>
      <c r="J12" s="151"/>
      <c r="K12" s="152"/>
      <c r="L12" s="153"/>
      <c r="M12" s="152"/>
      <c r="N12" s="154"/>
      <c r="O12" s="150"/>
      <c r="P12" s="167"/>
      <c r="Q12" s="168"/>
    </row>
    <row r="13" spans="1:17" ht="18.899999999999999" customHeight="1" x14ac:dyDescent="0.25">
      <c r="A13" s="144">
        <v>7</v>
      </c>
      <c r="B13" s="145" t="s">
        <v>249</v>
      </c>
      <c r="C13" s="145" t="s">
        <v>250</v>
      </c>
      <c r="D13" s="171" t="s">
        <v>251</v>
      </c>
      <c r="E13" s="147"/>
      <c r="F13" s="158"/>
      <c r="G13" s="159"/>
      <c r="H13" s="150"/>
      <c r="I13" s="150"/>
      <c r="J13" s="151"/>
      <c r="K13" s="152"/>
      <c r="L13" s="153"/>
      <c r="M13" s="152"/>
      <c r="N13" s="154"/>
      <c r="O13" s="150"/>
      <c r="P13" s="167"/>
      <c r="Q13" s="168"/>
    </row>
    <row r="14" spans="1:17" ht="18.899999999999999" customHeight="1" x14ac:dyDescent="0.25">
      <c r="A14" s="144">
        <v>8</v>
      </c>
      <c r="B14" s="432" t="s">
        <v>252</v>
      </c>
      <c r="C14" s="432" t="s">
        <v>253</v>
      </c>
      <c r="D14" s="171" t="s">
        <v>216</v>
      </c>
      <c r="E14" s="147"/>
      <c r="F14" s="158"/>
      <c r="G14" s="159"/>
      <c r="H14" s="150"/>
      <c r="I14" s="150"/>
      <c r="J14" s="151"/>
      <c r="K14" s="152"/>
      <c r="L14" s="153"/>
      <c r="M14" s="152"/>
      <c r="N14" s="154"/>
      <c r="O14" s="150"/>
      <c r="P14" s="167"/>
      <c r="Q14" s="168"/>
    </row>
    <row r="15" spans="1:17" ht="18.899999999999999" customHeight="1" x14ac:dyDescent="0.25">
      <c r="A15" s="144">
        <v>9</v>
      </c>
      <c r="B15" s="145" t="s">
        <v>254</v>
      </c>
      <c r="C15" s="165" t="s">
        <v>255</v>
      </c>
      <c r="D15" s="166" t="s">
        <v>165</v>
      </c>
      <c r="E15" s="147"/>
      <c r="F15" s="173"/>
      <c r="G15" s="173"/>
      <c r="H15" s="150"/>
      <c r="I15" s="150"/>
      <c r="J15" s="151"/>
      <c r="K15" s="152"/>
      <c r="L15" s="153"/>
      <c r="M15" s="174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256</v>
      </c>
      <c r="C16" s="165" t="s">
        <v>257</v>
      </c>
      <c r="D16" s="166" t="s">
        <v>165</v>
      </c>
      <c r="E16" s="147"/>
      <c r="F16" s="173"/>
      <c r="G16" s="173"/>
      <c r="H16" s="150"/>
      <c r="I16" s="150"/>
      <c r="J16" s="151"/>
      <c r="K16" s="152"/>
      <c r="L16" s="153"/>
      <c r="M16" s="174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190</v>
      </c>
      <c r="C17" s="165" t="s">
        <v>258</v>
      </c>
      <c r="D17" s="171" t="s">
        <v>259</v>
      </c>
      <c r="E17" s="147"/>
      <c r="F17" s="173"/>
      <c r="G17" s="173"/>
      <c r="H17" s="150"/>
      <c r="I17" s="150"/>
      <c r="J17" s="151"/>
      <c r="K17" s="152"/>
      <c r="L17" s="153"/>
      <c r="M17" s="174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260</v>
      </c>
      <c r="C18" s="165" t="s">
        <v>261</v>
      </c>
      <c r="D18" s="171" t="s">
        <v>173</v>
      </c>
      <c r="E18" s="147"/>
      <c r="F18" s="173"/>
      <c r="G18" s="173"/>
      <c r="H18" s="150"/>
      <c r="I18" s="150"/>
      <c r="J18" s="151"/>
      <c r="K18" s="152"/>
      <c r="L18" s="153"/>
      <c r="M18" s="174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45" t="s">
        <v>262</v>
      </c>
      <c r="C19" s="145" t="s">
        <v>209</v>
      </c>
      <c r="D19" s="146" t="s">
        <v>263</v>
      </c>
      <c r="E19" s="147"/>
      <c r="F19" s="173"/>
      <c r="G19" s="173"/>
      <c r="H19" s="150"/>
      <c r="I19" s="150"/>
      <c r="J19" s="151"/>
      <c r="K19" s="152"/>
      <c r="L19" s="153"/>
      <c r="M19" s="174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264</v>
      </c>
      <c r="C20" s="145" t="s">
        <v>265</v>
      </c>
      <c r="D20" s="146" t="s">
        <v>179</v>
      </c>
      <c r="E20" s="147"/>
      <c r="F20" s="173"/>
      <c r="G20" s="173"/>
      <c r="H20" s="150"/>
      <c r="I20" s="150"/>
      <c r="J20" s="151"/>
      <c r="K20" s="152"/>
      <c r="L20" s="153"/>
      <c r="M20" s="174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45" t="s">
        <v>266</v>
      </c>
      <c r="C21" s="145" t="s">
        <v>267</v>
      </c>
      <c r="D21" s="171" t="s">
        <v>268</v>
      </c>
      <c r="E21" s="147"/>
      <c r="F21" s="173"/>
      <c r="G21" s="173"/>
      <c r="H21" s="150"/>
      <c r="I21" s="150"/>
      <c r="J21" s="151"/>
      <c r="K21" s="152"/>
      <c r="L21" s="153"/>
      <c r="M21" s="174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45" t="s">
        <v>269</v>
      </c>
      <c r="C22" s="145" t="s">
        <v>232</v>
      </c>
      <c r="D22" s="171" t="s">
        <v>270</v>
      </c>
      <c r="E22" s="147"/>
      <c r="F22" s="173"/>
      <c r="G22" s="173"/>
      <c r="H22" s="150"/>
      <c r="I22" s="150"/>
      <c r="J22" s="151"/>
      <c r="K22" s="152"/>
      <c r="L22" s="153"/>
      <c r="M22" s="174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 t="s">
        <v>271</v>
      </c>
      <c r="C23" s="427" t="s">
        <v>272</v>
      </c>
      <c r="D23" s="171" t="s">
        <v>273</v>
      </c>
      <c r="E23" s="147"/>
      <c r="F23" s="173"/>
      <c r="G23" s="173"/>
      <c r="H23" s="150"/>
      <c r="I23" s="150"/>
      <c r="J23" s="151"/>
      <c r="K23" s="152"/>
      <c r="L23" s="153"/>
      <c r="M23" s="174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45" t="s">
        <v>274</v>
      </c>
      <c r="C24" s="427" t="s">
        <v>218</v>
      </c>
      <c r="D24" s="171" t="s">
        <v>275</v>
      </c>
      <c r="E24" s="147"/>
      <c r="F24" s="173"/>
      <c r="G24" s="173"/>
      <c r="H24" s="150"/>
      <c r="I24" s="150"/>
      <c r="J24" s="151"/>
      <c r="K24" s="152"/>
      <c r="L24" s="153"/>
      <c r="M24" s="174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45" t="s">
        <v>276</v>
      </c>
      <c r="C25" s="145" t="s">
        <v>277</v>
      </c>
      <c r="D25" s="171" t="s">
        <v>278</v>
      </c>
      <c r="E25" s="147"/>
      <c r="F25" s="173"/>
      <c r="G25" s="173"/>
      <c r="H25" s="150"/>
      <c r="I25" s="150"/>
      <c r="J25" s="151"/>
      <c r="K25" s="152"/>
      <c r="L25" s="153"/>
      <c r="M25" s="174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45" t="s">
        <v>279</v>
      </c>
      <c r="C26" s="145" t="s">
        <v>227</v>
      </c>
      <c r="D26" s="171" t="s">
        <v>280</v>
      </c>
      <c r="E26" s="147"/>
      <c r="F26" s="173"/>
      <c r="G26" s="173"/>
      <c r="H26" s="150"/>
      <c r="I26" s="150"/>
      <c r="J26" s="151"/>
      <c r="K26" s="152"/>
      <c r="L26" s="153"/>
      <c r="M26" s="174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45" t="s">
        <v>281</v>
      </c>
      <c r="C27" s="145" t="s">
        <v>215</v>
      </c>
      <c r="D27" s="171" t="s">
        <v>192</v>
      </c>
      <c r="E27" s="147"/>
      <c r="F27" s="173"/>
      <c r="G27" s="173"/>
      <c r="H27" s="150"/>
      <c r="I27" s="150"/>
      <c r="J27" s="151"/>
      <c r="K27" s="152"/>
      <c r="L27" s="153"/>
      <c r="M27" s="174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434" t="s">
        <v>282</v>
      </c>
      <c r="C28" s="145" t="s">
        <v>283</v>
      </c>
      <c r="D28" s="171" t="s">
        <v>198</v>
      </c>
      <c r="E28" s="175"/>
      <c r="F28" s="176"/>
      <c r="G28" s="177"/>
      <c r="H28" s="150"/>
      <c r="I28" s="150"/>
      <c r="J28" s="151"/>
      <c r="K28" s="152"/>
      <c r="L28" s="153"/>
      <c r="M28" s="174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434" t="s">
        <v>284</v>
      </c>
      <c r="C29" s="145" t="s">
        <v>285</v>
      </c>
      <c r="D29" s="171" t="s">
        <v>286</v>
      </c>
      <c r="E29" s="178"/>
      <c r="F29" s="173"/>
      <c r="G29" s="173"/>
      <c r="H29" s="150"/>
      <c r="I29" s="150"/>
      <c r="J29" s="151"/>
      <c r="K29" s="152"/>
      <c r="L29" s="153"/>
      <c r="M29" s="174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2"/>
      <c r="C30" s="172"/>
      <c r="D30" s="150"/>
      <c r="E30" s="147"/>
      <c r="F30" s="173"/>
      <c r="G30" s="173"/>
      <c r="H30" s="150"/>
      <c r="I30" s="150"/>
      <c r="J30" s="151"/>
      <c r="K30" s="152"/>
      <c r="L30" s="153"/>
      <c r="M30" s="174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2"/>
      <c r="C31" s="172"/>
      <c r="D31" s="150"/>
      <c r="E31" s="147"/>
      <c r="F31" s="173"/>
      <c r="G31" s="173"/>
      <c r="H31" s="150"/>
      <c r="I31" s="150"/>
      <c r="J31" s="151"/>
      <c r="K31" s="152"/>
      <c r="L31" s="153"/>
      <c r="M31" s="174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2"/>
      <c r="C32" s="172"/>
      <c r="D32" s="150"/>
      <c r="E32" s="179"/>
      <c r="F32" s="173"/>
      <c r="G32" s="173"/>
      <c r="H32" s="150"/>
      <c r="I32" s="150"/>
      <c r="J32" s="151"/>
      <c r="K32" s="152"/>
      <c r="L32" s="153"/>
      <c r="M32" s="174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2"/>
      <c r="C33" s="172"/>
      <c r="D33" s="150"/>
      <c r="E33" s="147"/>
      <c r="F33" s="173"/>
      <c r="G33" s="173"/>
      <c r="H33" s="150"/>
      <c r="I33" s="150"/>
      <c r="J33" s="151"/>
      <c r="K33" s="152"/>
      <c r="L33" s="153"/>
      <c r="M33" s="174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2"/>
      <c r="C34" s="172"/>
      <c r="D34" s="150"/>
      <c r="E34" s="147"/>
      <c r="F34" s="173"/>
      <c r="G34" s="173"/>
      <c r="H34" s="150"/>
      <c r="I34" s="150"/>
      <c r="J34" s="151"/>
      <c r="K34" s="152"/>
      <c r="L34" s="153"/>
      <c r="M34" s="174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2"/>
      <c r="C35" s="172"/>
      <c r="D35" s="150"/>
      <c r="E35" s="147"/>
      <c r="F35" s="173"/>
      <c r="G35" s="173"/>
      <c r="H35" s="150"/>
      <c r="I35" s="150"/>
      <c r="J35" s="151"/>
      <c r="K35" s="152"/>
      <c r="L35" s="153"/>
      <c r="M35" s="174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2"/>
      <c r="C36" s="172"/>
      <c r="D36" s="150"/>
      <c r="E36" s="147"/>
      <c r="F36" s="173"/>
      <c r="G36" s="173"/>
      <c r="H36" s="150"/>
      <c r="I36" s="150"/>
      <c r="J36" s="151"/>
      <c r="K36" s="152"/>
      <c r="L36" s="153"/>
      <c r="M36" s="174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2"/>
      <c r="C37" s="172"/>
      <c r="D37" s="150"/>
      <c r="E37" s="147"/>
      <c r="F37" s="173"/>
      <c r="G37" s="173"/>
      <c r="H37" s="150"/>
      <c r="I37" s="150"/>
      <c r="J37" s="151"/>
      <c r="K37" s="152"/>
      <c r="L37" s="153"/>
      <c r="M37" s="174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2"/>
      <c r="C38" s="172"/>
      <c r="D38" s="150"/>
      <c r="E38" s="147"/>
      <c r="F38" s="173"/>
      <c r="G38" s="173"/>
      <c r="H38" s="180"/>
      <c r="I38" s="181"/>
      <c r="J38" s="151"/>
      <c r="K38" s="152"/>
      <c r="L38" s="153"/>
      <c r="M38" s="174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2"/>
      <c r="C39" s="172"/>
      <c r="D39" s="150"/>
      <c r="E39" s="147"/>
      <c r="F39" s="173"/>
      <c r="G39" s="173"/>
      <c r="H39" s="180"/>
      <c r="I39" s="181"/>
      <c r="J39" s="151"/>
      <c r="K39" s="152"/>
      <c r="L39" s="153"/>
      <c r="M39" s="174"/>
      <c r="N39" s="163"/>
      <c r="O39" s="182"/>
      <c r="P39" s="156"/>
      <c r="Q39" s="157"/>
    </row>
    <row r="40" spans="1:17" ht="18.899999999999999" customHeight="1" x14ac:dyDescent="0.25">
      <c r="A40" s="144">
        <v>34</v>
      </c>
      <c r="B40" s="172"/>
      <c r="C40" s="172"/>
      <c r="D40" s="150"/>
      <c r="E40" s="147"/>
      <c r="F40" s="173"/>
      <c r="G40" s="173"/>
      <c r="H40" s="180"/>
      <c r="I40" s="181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74">
        <f t="shared" ref="M40:M156" si="1">IF(P40=999,999,1)</f>
        <v>999</v>
      </c>
      <c r="N40" s="163"/>
      <c r="O40" s="182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2"/>
      <c r="C41" s="172"/>
      <c r="D41" s="150"/>
      <c r="E41" s="147"/>
      <c r="F41" s="173"/>
      <c r="G41" s="173"/>
      <c r="H41" s="180"/>
      <c r="I41" s="181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74">
        <f t="shared" si="1"/>
        <v>999</v>
      </c>
      <c r="N41" s="163"/>
      <c r="O41" s="182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2"/>
      <c r="C42" s="172"/>
      <c r="D42" s="150"/>
      <c r="E42" s="147"/>
      <c r="F42" s="173"/>
      <c r="G42" s="173"/>
      <c r="H42" s="180"/>
      <c r="I42" s="181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74">
        <f t="shared" si="1"/>
        <v>999</v>
      </c>
      <c r="N42" s="163"/>
      <c r="O42" s="182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2"/>
      <c r="C43" s="172"/>
      <c r="D43" s="150"/>
      <c r="E43" s="147"/>
      <c r="F43" s="173"/>
      <c r="G43" s="173"/>
      <c r="H43" s="180"/>
      <c r="I43" s="181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74">
        <f t="shared" si="1"/>
        <v>999</v>
      </c>
      <c r="N43" s="163"/>
      <c r="O43" s="182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2"/>
      <c r="C44" s="172"/>
      <c r="D44" s="150"/>
      <c r="E44" s="147"/>
      <c r="F44" s="173"/>
      <c r="G44" s="173"/>
      <c r="H44" s="180"/>
      <c r="I44" s="181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74">
        <f t="shared" si="1"/>
        <v>999</v>
      </c>
      <c r="N44" s="163"/>
      <c r="O44" s="182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2"/>
      <c r="C45" s="172"/>
      <c r="D45" s="150"/>
      <c r="E45" s="147"/>
      <c r="F45" s="173"/>
      <c r="G45" s="173"/>
      <c r="H45" s="180"/>
      <c r="I45" s="181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74">
        <f t="shared" si="1"/>
        <v>999</v>
      </c>
      <c r="N45" s="163"/>
      <c r="O45" s="182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2"/>
      <c r="C46" s="172"/>
      <c r="D46" s="150"/>
      <c r="E46" s="147"/>
      <c r="F46" s="173"/>
      <c r="G46" s="173"/>
      <c r="H46" s="180"/>
      <c r="I46" s="181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74">
        <f t="shared" si="1"/>
        <v>999</v>
      </c>
      <c r="N46" s="163"/>
      <c r="O46" s="182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2"/>
      <c r="C47" s="172"/>
      <c r="D47" s="150"/>
      <c r="E47" s="147"/>
      <c r="F47" s="173"/>
      <c r="G47" s="173"/>
      <c r="H47" s="180"/>
      <c r="I47" s="181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74">
        <f t="shared" si="1"/>
        <v>999</v>
      </c>
      <c r="N47" s="163"/>
      <c r="O47" s="182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2"/>
      <c r="C48" s="172"/>
      <c r="D48" s="150"/>
      <c r="E48" s="147"/>
      <c r="F48" s="173"/>
      <c r="G48" s="173"/>
      <c r="H48" s="180"/>
      <c r="I48" s="181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74">
        <f t="shared" si="1"/>
        <v>999</v>
      </c>
      <c r="N48" s="163"/>
      <c r="O48" s="182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2"/>
      <c r="C49" s="172"/>
      <c r="D49" s="150"/>
      <c r="E49" s="147"/>
      <c r="F49" s="173"/>
      <c r="G49" s="173"/>
      <c r="H49" s="180"/>
      <c r="I49" s="181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74">
        <f t="shared" si="1"/>
        <v>999</v>
      </c>
      <c r="N49" s="163"/>
      <c r="O49" s="182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2"/>
      <c r="C50" s="172"/>
      <c r="D50" s="150"/>
      <c r="E50" s="147"/>
      <c r="F50" s="173"/>
      <c r="G50" s="173"/>
      <c r="H50" s="180"/>
      <c r="I50" s="181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74">
        <f t="shared" si="1"/>
        <v>999</v>
      </c>
      <c r="N50" s="163"/>
      <c r="O50" s="182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2"/>
      <c r="C51" s="172"/>
      <c r="D51" s="150"/>
      <c r="E51" s="147"/>
      <c r="F51" s="173"/>
      <c r="G51" s="173"/>
      <c r="H51" s="180"/>
      <c r="I51" s="181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74">
        <f t="shared" si="1"/>
        <v>999</v>
      </c>
      <c r="N51" s="163"/>
      <c r="O51" s="182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2"/>
      <c r="C52" s="172"/>
      <c r="D52" s="150"/>
      <c r="E52" s="147"/>
      <c r="F52" s="173"/>
      <c r="G52" s="173"/>
      <c r="H52" s="180"/>
      <c r="I52" s="181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74">
        <f t="shared" si="1"/>
        <v>999</v>
      </c>
      <c r="N52" s="163"/>
      <c r="O52" s="182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2"/>
      <c r="C53" s="172"/>
      <c r="D53" s="150"/>
      <c r="E53" s="147"/>
      <c r="F53" s="173"/>
      <c r="G53" s="173"/>
      <c r="H53" s="180"/>
      <c r="I53" s="181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74">
        <f t="shared" si="1"/>
        <v>999</v>
      </c>
      <c r="N53" s="163"/>
      <c r="O53" s="182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2"/>
      <c r="C54" s="172"/>
      <c r="D54" s="150"/>
      <c r="E54" s="147"/>
      <c r="F54" s="173"/>
      <c r="G54" s="173"/>
      <c r="H54" s="180"/>
      <c r="I54" s="181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74">
        <f t="shared" si="1"/>
        <v>999</v>
      </c>
      <c r="N54" s="163"/>
      <c r="O54" s="182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2"/>
      <c r="C55" s="172"/>
      <c r="D55" s="150"/>
      <c r="E55" s="147"/>
      <c r="F55" s="173"/>
      <c r="G55" s="173"/>
      <c r="H55" s="180"/>
      <c r="I55" s="181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74">
        <f t="shared" si="1"/>
        <v>999</v>
      </c>
      <c r="N55" s="163"/>
      <c r="O55" s="182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2"/>
      <c r="C56" s="172"/>
      <c r="D56" s="150"/>
      <c r="E56" s="147"/>
      <c r="F56" s="173"/>
      <c r="G56" s="173"/>
      <c r="H56" s="180"/>
      <c r="I56" s="181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74">
        <f t="shared" si="1"/>
        <v>999</v>
      </c>
      <c r="N56" s="163"/>
      <c r="O56" s="182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2"/>
      <c r="C57" s="172"/>
      <c r="D57" s="150"/>
      <c r="E57" s="147"/>
      <c r="F57" s="173"/>
      <c r="G57" s="173"/>
      <c r="H57" s="180"/>
      <c r="I57" s="181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74">
        <f t="shared" si="1"/>
        <v>999</v>
      </c>
      <c r="N57" s="163"/>
      <c r="O57" s="182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2"/>
      <c r="C58" s="172"/>
      <c r="D58" s="150"/>
      <c r="E58" s="147"/>
      <c r="F58" s="173"/>
      <c r="G58" s="173"/>
      <c r="H58" s="180"/>
      <c r="I58" s="181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74">
        <f t="shared" si="1"/>
        <v>999</v>
      </c>
      <c r="N58" s="163"/>
      <c r="O58" s="182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2"/>
      <c r="C59" s="172"/>
      <c r="D59" s="150"/>
      <c r="E59" s="147"/>
      <c r="F59" s="173"/>
      <c r="G59" s="173"/>
      <c r="H59" s="180"/>
      <c r="I59" s="181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74">
        <f t="shared" si="1"/>
        <v>999</v>
      </c>
      <c r="N59" s="163"/>
      <c r="O59" s="182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2"/>
      <c r="C60" s="172"/>
      <c r="D60" s="150"/>
      <c r="E60" s="147"/>
      <c r="F60" s="173"/>
      <c r="G60" s="173"/>
      <c r="H60" s="180"/>
      <c r="I60" s="181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74">
        <f t="shared" si="1"/>
        <v>999</v>
      </c>
      <c r="N60" s="163"/>
      <c r="O60" s="182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2"/>
      <c r="C61" s="172"/>
      <c r="D61" s="150"/>
      <c r="E61" s="147"/>
      <c r="F61" s="173"/>
      <c r="G61" s="173"/>
      <c r="H61" s="180"/>
      <c r="I61" s="181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74">
        <f t="shared" si="1"/>
        <v>999</v>
      </c>
      <c r="N61" s="163"/>
      <c r="O61" s="182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2"/>
      <c r="C62" s="172"/>
      <c r="D62" s="150"/>
      <c r="E62" s="147"/>
      <c r="F62" s="173"/>
      <c r="G62" s="173"/>
      <c r="H62" s="180"/>
      <c r="I62" s="181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74">
        <f t="shared" si="1"/>
        <v>999</v>
      </c>
      <c r="N62" s="163"/>
      <c r="O62" s="182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2"/>
      <c r="C63" s="172"/>
      <c r="D63" s="150"/>
      <c r="E63" s="147"/>
      <c r="F63" s="173"/>
      <c r="G63" s="173"/>
      <c r="H63" s="180"/>
      <c r="I63" s="181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74">
        <f t="shared" si="1"/>
        <v>999</v>
      </c>
      <c r="N63" s="163"/>
      <c r="O63" s="182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2"/>
      <c r="C64" s="172"/>
      <c r="D64" s="150"/>
      <c r="E64" s="147"/>
      <c r="F64" s="173"/>
      <c r="G64" s="173"/>
      <c r="H64" s="180"/>
      <c r="I64" s="181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74">
        <f t="shared" si="1"/>
        <v>999</v>
      </c>
      <c r="N64" s="163"/>
      <c r="O64" s="182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2"/>
      <c r="C65" s="172"/>
      <c r="D65" s="150"/>
      <c r="E65" s="147"/>
      <c r="F65" s="173"/>
      <c r="G65" s="173"/>
      <c r="H65" s="180"/>
      <c r="I65" s="181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74">
        <f t="shared" si="1"/>
        <v>999</v>
      </c>
      <c r="N65" s="163"/>
      <c r="O65" s="182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2"/>
      <c r="C66" s="172"/>
      <c r="D66" s="150"/>
      <c r="E66" s="147"/>
      <c r="F66" s="173"/>
      <c r="G66" s="173"/>
      <c r="H66" s="180"/>
      <c r="I66" s="181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74">
        <f t="shared" si="1"/>
        <v>999</v>
      </c>
      <c r="N66" s="163"/>
      <c r="O66" s="182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2"/>
      <c r="C67" s="172"/>
      <c r="D67" s="150"/>
      <c r="E67" s="147"/>
      <c r="F67" s="173"/>
      <c r="G67" s="173"/>
      <c r="H67" s="180"/>
      <c r="I67" s="181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74">
        <f t="shared" si="1"/>
        <v>999</v>
      </c>
      <c r="N67" s="163"/>
      <c r="O67" s="182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2"/>
      <c r="C68" s="172"/>
      <c r="D68" s="150"/>
      <c r="E68" s="147"/>
      <c r="F68" s="173"/>
      <c r="G68" s="173"/>
      <c r="H68" s="180"/>
      <c r="I68" s="181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74">
        <f t="shared" si="1"/>
        <v>999</v>
      </c>
      <c r="N68" s="163"/>
      <c r="O68" s="182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2"/>
      <c r="C69" s="172"/>
      <c r="D69" s="150"/>
      <c r="E69" s="147"/>
      <c r="F69" s="173"/>
      <c r="G69" s="173"/>
      <c r="H69" s="180"/>
      <c r="I69" s="181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74">
        <f t="shared" si="1"/>
        <v>999</v>
      </c>
      <c r="N69" s="163"/>
      <c r="O69" s="182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2"/>
      <c r="C70" s="172"/>
      <c r="D70" s="150"/>
      <c r="E70" s="147"/>
      <c r="F70" s="173"/>
      <c r="G70" s="173"/>
      <c r="H70" s="180"/>
      <c r="I70" s="181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74">
        <f t="shared" si="1"/>
        <v>999</v>
      </c>
      <c r="N70" s="163"/>
      <c r="O70" s="182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2"/>
      <c r="C71" s="172"/>
      <c r="D71" s="150"/>
      <c r="E71" s="147"/>
      <c r="F71" s="173"/>
      <c r="G71" s="173"/>
      <c r="H71" s="180"/>
      <c r="I71" s="181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74">
        <f t="shared" si="1"/>
        <v>999</v>
      </c>
      <c r="N71" s="163"/>
      <c r="O71" s="182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2"/>
      <c r="C72" s="172"/>
      <c r="D72" s="150"/>
      <c r="E72" s="147"/>
      <c r="F72" s="173"/>
      <c r="G72" s="173"/>
      <c r="H72" s="180"/>
      <c r="I72" s="181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74">
        <f t="shared" si="1"/>
        <v>999</v>
      </c>
      <c r="N72" s="163"/>
      <c r="O72" s="182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2"/>
      <c r="C73" s="172"/>
      <c r="D73" s="150"/>
      <c r="E73" s="147"/>
      <c r="F73" s="173"/>
      <c r="G73" s="173"/>
      <c r="H73" s="180"/>
      <c r="I73" s="181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74">
        <f t="shared" si="1"/>
        <v>999</v>
      </c>
      <c r="N73" s="163"/>
      <c r="O73" s="182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2"/>
      <c r="C74" s="172"/>
      <c r="D74" s="150"/>
      <c r="E74" s="147"/>
      <c r="F74" s="173"/>
      <c r="G74" s="173"/>
      <c r="H74" s="180"/>
      <c r="I74" s="181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74">
        <f t="shared" si="1"/>
        <v>999</v>
      </c>
      <c r="N74" s="163"/>
      <c r="O74" s="182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2"/>
      <c r="C75" s="172"/>
      <c r="D75" s="150"/>
      <c r="E75" s="147"/>
      <c r="F75" s="173"/>
      <c r="G75" s="173"/>
      <c r="H75" s="180"/>
      <c r="I75" s="181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74">
        <f t="shared" si="1"/>
        <v>999</v>
      </c>
      <c r="N75" s="163"/>
      <c r="O75" s="182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2"/>
      <c r="C76" s="172"/>
      <c r="D76" s="150"/>
      <c r="E76" s="147"/>
      <c r="F76" s="173"/>
      <c r="G76" s="173"/>
      <c r="H76" s="180"/>
      <c r="I76" s="181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74">
        <f t="shared" si="1"/>
        <v>999</v>
      </c>
      <c r="N76" s="163"/>
      <c r="O76" s="182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2"/>
      <c r="C77" s="172"/>
      <c r="D77" s="150"/>
      <c r="E77" s="147"/>
      <c r="F77" s="173"/>
      <c r="G77" s="173"/>
      <c r="H77" s="180"/>
      <c r="I77" s="181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74">
        <f t="shared" si="1"/>
        <v>999</v>
      </c>
      <c r="N77" s="163"/>
      <c r="O77" s="182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2"/>
      <c r="C78" s="172"/>
      <c r="D78" s="150"/>
      <c r="E78" s="147"/>
      <c r="F78" s="173"/>
      <c r="G78" s="173"/>
      <c r="H78" s="180"/>
      <c r="I78" s="181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74">
        <f t="shared" si="1"/>
        <v>999</v>
      </c>
      <c r="N78" s="163"/>
      <c r="O78" s="182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2"/>
      <c r="C79" s="172"/>
      <c r="D79" s="150"/>
      <c r="E79" s="147"/>
      <c r="F79" s="173"/>
      <c r="G79" s="173"/>
      <c r="H79" s="180"/>
      <c r="I79" s="181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74">
        <f t="shared" si="1"/>
        <v>999</v>
      </c>
      <c r="N79" s="163"/>
      <c r="O79" s="182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2"/>
      <c r="C80" s="172"/>
      <c r="D80" s="150"/>
      <c r="E80" s="147"/>
      <c r="F80" s="173"/>
      <c r="G80" s="173"/>
      <c r="H80" s="180"/>
      <c r="I80" s="181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74">
        <f t="shared" si="1"/>
        <v>999</v>
      </c>
      <c r="N80" s="163"/>
      <c r="O80" s="182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2"/>
      <c r="C81" s="172"/>
      <c r="D81" s="150"/>
      <c r="E81" s="147"/>
      <c r="F81" s="173"/>
      <c r="G81" s="173"/>
      <c r="H81" s="180"/>
      <c r="I81" s="181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74">
        <f t="shared" si="1"/>
        <v>999</v>
      </c>
      <c r="N81" s="163"/>
      <c r="O81" s="182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2"/>
      <c r="C82" s="172"/>
      <c r="D82" s="150"/>
      <c r="E82" s="147"/>
      <c r="F82" s="173"/>
      <c r="G82" s="173"/>
      <c r="H82" s="180"/>
      <c r="I82" s="181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74">
        <f t="shared" si="1"/>
        <v>999</v>
      </c>
      <c r="N82" s="163"/>
      <c r="O82" s="182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2"/>
      <c r="C83" s="172"/>
      <c r="D83" s="150"/>
      <c r="E83" s="147"/>
      <c r="F83" s="173"/>
      <c r="G83" s="173"/>
      <c r="H83" s="180"/>
      <c r="I83" s="181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74">
        <f t="shared" si="1"/>
        <v>999</v>
      </c>
      <c r="N83" s="163"/>
      <c r="O83" s="182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2"/>
      <c r="C84" s="172"/>
      <c r="D84" s="150"/>
      <c r="E84" s="147"/>
      <c r="F84" s="173"/>
      <c r="G84" s="173"/>
      <c r="H84" s="180"/>
      <c r="I84" s="181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74">
        <f t="shared" si="1"/>
        <v>999</v>
      </c>
      <c r="N84" s="163"/>
      <c r="O84" s="182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2"/>
      <c r="C85" s="172"/>
      <c r="D85" s="150"/>
      <c r="E85" s="147"/>
      <c r="F85" s="173"/>
      <c r="G85" s="173"/>
      <c r="H85" s="180"/>
      <c r="I85" s="181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74">
        <f t="shared" si="1"/>
        <v>999</v>
      </c>
      <c r="N85" s="163"/>
      <c r="O85" s="182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2"/>
      <c r="C86" s="172"/>
      <c r="D86" s="150"/>
      <c r="E86" s="147"/>
      <c r="F86" s="173"/>
      <c r="G86" s="173"/>
      <c r="H86" s="180"/>
      <c r="I86" s="181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74">
        <f t="shared" si="1"/>
        <v>999</v>
      </c>
      <c r="N86" s="163"/>
      <c r="O86" s="182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2"/>
      <c r="C87" s="172"/>
      <c r="D87" s="150"/>
      <c r="E87" s="147"/>
      <c r="F87" s="173"/>
      <c r="G87" s="173"/>
      <c r="H87" s="180"/>
      <c r="I87" s="181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74">
        <f t="shared" si="1"/>
        <v>999</v>
      </c>
      <c r="N87" s="163"/>
      <c r="O87" s="182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2"/>
      <c r="C88" s="172"/>
      <c r="D88" s="150"/>
      <c r="E88" s="147"/>
      <c r="F88" s="173"/>
      <c r="G88" s="173"/>
      <c r="H88" s="180"/>
      <c r="I88" s="181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74">
        <f t="shared" si="1"/>
        <v>999</v>
      </c>
      <c r="N88" s="163"/>
      <c r="O88" s="182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2"/>
      <c r="C89" s="172"/>
      <c r="D89" s="150"/>
      <c r="E89" s="147"/>
      <c r="F89" s="173"/>
      <c r="G89" s="173"/>
      <c r="H89" s="180"/>
      <c r="I89" s="181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74">
        <f t="shared" si="1"/>
        <v>999</v>
      </c>
      <c r="N89" s="163"/>
      <c r="O89" s="182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2"/>
      <c r="C90" s="172"/>
      <c r="D90" s="150"/>
      <c r="E90" s="147"/>
      <c r="F90" s="173"/>
      <c r="G90" s="173"/>
      <c r="H90" s="180"/>
      <c r="I90" s="181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74">
        <f t="shared" si="1"/>
        <v>999</v>
      </c>
      <c r="N90" s="163"/>
      <c r="O90" s="182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2"/>
      <c r="C91" s="172"/>
      <c r="D91" s="150"/>
      <c r="E91" s="147"/>
      <c r="F91" s="173"/>
      <c r="G91" s="173"/>
      <c r="H91" s="180"/>
      <c r="I91" s="181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74">
        <f t="shared" si="1"/>
        <v>999</v>
      </c>
      <c r="N91" s="163"/>
      <c r="O91" s="182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2"/>
      <c r="C92" s="172"/>
      <c r="D92" s="150"/>
      <c r="E92" s="147"/>
      <c r="F92" s="173"/>
      <c r="G92" s="173"/>
      <c r="H92" s="180"/>
      <c r="I92" s="181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74">
        <f t="shared" si="1"/>
        <v>999</v>
      </c>
      <c r="N92" s="163"/>
      <c r="O92" s="182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2"/>
      <c r="C93" s="172"/>
      <c r="D93" s="150"/>
      <c r="E93" s="147"/>
      <c r="F93" s="173"/>
      <c r="G93" s="173"/>
      <c r="H93" s="180"/>
      <c r="I93" s="181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74">
        <f t="shared" si="1"/>
        <v>999</v>
      </c>
      <c r="N93" s="163"/>
      <c r="O93" s="182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2"/>
      <c r="C94" s="172"/>
      <c r="D94" s="150"/>
      <c r="E94" s="147"/>
      <c r="F94" s="173"/>
      <c r="G94" s="173"/>
      <c r="H94" s="180"/>
      <c r="I94" s="181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74">
        <f t="shared" si="1"/>
        <v>999</v>
      </c>
      <c r="N94" s="163"/>
      <c r="O94" s="182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2"/>
      <c r="C95" s="172"/>
      <c r="D95" s="150"/>
      <c r="E95" s="147"/>
      <c r="F95" s="173"/>
      <c r="G95" s="173"/>
      <c r="H95" s="180"/>
      <c r="I95" s="181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74">
        <f t="shared" si="1"/>
        <v>999</v>
      </c>
      <c r="N95" s="163"/>
      <c r="O95" s="182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2"/>
      <c r="C96" s="172"/>
      <c r="D96" s="150"/>
      <c r="E96" s="147"/>
      <c r="F96" s="173"/>
      <c r="G96" s="173"/>
      <c r="H96" s="180"/>
      <c r="I96" s="181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74">
        <f t="shared" si="1"/>
        <v>999</v>
      </c>
      <c r="N96" s="163"/>
      <c r="O96" s="182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2"/>
      <c r="C97" s="172"/>
      <c r="D97" s="150"/>
      <c r="E97" s="147"/>
      <c r="F97" s="173"/>
      <c r="G97" s="173"/>
      <c r="H97" s="180"/>
      <c r="I97" s="181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74">
        <f t="shared" si="1"/>
        <v>999</v>
      </c>
      <c r="N97" s="163"/>
      <c r="O97" s="182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2"/>
      <c r="C98" s="172"/>
      <c r="D98" s="150"/>
      <c r="E98" s="147"/>
      <c r="F98" s="173"/>
      <c r="G98" s="173"/>
      <c r="H98" s="180"/>
      <c r="I98" s="181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74">
        <f t="shared" si="1"/>
        <v>999</v>
      </c>
      <c r="N98" s="163"/>
      <c r="O98" s="182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2"/>
      <c r="C99" s="172"/>
      <c r="D99" s="150"/>
      <c r="E99" s="147"/>
      <c r="F99" s="173"/>
      <c r="G99" s="173"/>
      <c r="H99" s="180"/>
      <c r="I99" s="181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74">
        <f t="shared" si="1"/>
        <v>999</v>
      </c>
      <c r="N99" s="163"/>
      <c r="O99" s="182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2"/>
      <c r="C100" s="172"/>
      <c r="D100" s="150"/>
      <c r="E100" s="147"/>
      <c r="F100" s="173"/>
      <c r="G100" s="173"/>
      <c r="H100" s="180"/>
      <c r="I100" s="181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74">
        <f t="shared" si="1"/>
        <v>999</v>
      </c>
      <c r="N100" s="163"/>
      <c r="O100" s="182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2"/>
      <c r="C101" s="172"/>
      <c r="D101" s="150"/>
      <c r="E101" s="147"/>
      <c r="F101" s="173"/>
      <c r="G101" s="173"/>
      <c r="H101" s="180"/>
      <c r="I101" s="181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74">
        <f t="shared" si="1"/>
        <v>999</v>
      </c>
      <c r="N101" s="163"/>
      <c r="O101" s="182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2"/>
      <c r="C102" s="172"/>
      <c r="D102" s="150"/>
      <c r="E102" s="147"/>
      <c r="F102" s="173"/>
      <c r="G102" s="173"/>
      <c r="H102" s="180"/>
      <c r="I102" s="181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74">
        <f t="shared" si="1"/>
        <v>999</v>
      </c>
      <c r="N102" s="163"/>
      <c r="O102" s="182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2"/>
      <c r="C103" s="172"/>
      <c r="D103" s="150"/>
      <c r="E103" s="147"/>
      <c r="F103" s="173"/>
      <c r="G103" s="173"/>
      <c r="H103" s="180"/>
      <c r="I103" s="181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74">
        <f t="shared" si="1"/>
        <v>999</v>
      </c>
      <c r="N103" s="163"/>
      <c r="O103" s="182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2"/>
      <c r="C104" s="172"/>
      <c r="D104" s="150"/>
      <c r="E104" s="147"/>
      <c r="F104" s="173"/>
      <c r="G104" s="173"/>
      <c r="H104" s="180"/>
      <c r="I104" s="181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74">
        <f t="shared" si="1"/>
        <v>999</v>
      </c>
      <c r="N104" s="163"/>
      <c r="O104" s="182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2"/>
      <c r="C105" s="172"/>
      <c r="D105" s="150"/>
      <c r="E105" s="147"/>
      <c r="F105" s="173"/>
      <c r="G105" s="173"/>
      <c r="H105" s="180"/>
      <c r="I105" s="181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74">
        <f t="shared" si="1"/>
        <v>999</v>
      </c>
      <c r="N105" s="163"/>
      <c r="O105" s="182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2"/>
      <c r="C106" s="172"/>
      <c r="D106" s="150"/>
      <c r="E106" s="147"/>
      <c r="F106" s="173"/>
      <c r="G106" s="173"/>
      <c r="H106" s="180"/>
      <c r="I106" s="181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74">
        <f t="shared" si="1"/>
        <v>999</v>
      </c>
      <c r="N106" s="163"/>
      <c r="O106" s="182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2"/>
      <c r="C107" s="172"/>
      <c r="D107" s="150"/>
      <c r="E107" s="147"/>
      <c r="F107" s="173"/>
      <c r="G107" s="173"/>
      <c r="H107" s="180"/>
      <c r="I107" s="181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74">
        <f t="shared" si="1"/>
        <v>999</v>
      </c>
      <c r="N107" s="163"/>
      <c r="O107" s="182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2"/>
      <c r="C108" s="172"/>
      <c r="D108" s="150"/>
      <c r="E108" s="147"/>
      <c r="F108" s="173"/>
      <c r="G108" s="173"/>
      <c r="H108" s="180"/>
      <c r="I108" s="181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74">
        <f t="shared" si="1"/>
        <v>999</v>
      </c>
      <c r="N108" s="163"/>
      <c r="O108" s="182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2"/>
      <c r="C109" s="172"/>
      <c r="D109" s="150"/>
      <c r="E109" s="147"/>
      <c r="F109" s="173"/>
      <c r="G109" s="173"/>
      <c r="H109" s="180"/>
      <c r="I109" s="181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74">
        <f t="shared" si="1"/>
        <v>999</v>
      </c>
      <c r="N109" s="163"/>
      <c r="O109" s="182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2"/>
      <c r="C110" s="172"/>
      <c r="D110" s="150"/>
      <c r="E110" s="147"/>
      <c r="F110" s="173"/>
      <c r="G110" s="173"/>
      <c r="H110" s="180"/>
      <c r="I110" s="181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74">
        <f t="shared" si="1"/>
        <v>999</v>
      </c>
      <c r="N110" s="163"/>
      <c r="O110" s="182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2"/>
      <c r="C111" s="172"/>
      <c r="D111" s="150"/>
      <c r="E111" s="147"/>
      <c r="F111" s="173"/>
      <c r="G111" s="173"/>
      <c r="H111" s="180"/>
      <c r="I111" s="181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74">
        <f t="shared" si="1"/>
        <v>999</v>
      </c>
      <c r="N111" s="163"/>
      <c r="O111" s="182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2"/>
      <c r="C112" s="172"/>
      <c r="D112" s="150"/>
      <c r="E112" s="147"/>
      <c r="F112" s="173"/>
      <c r="G112" s="173"/>
      <c r="H112" s="180"/>
      <c r="I112" s="181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74">
        <f t="shared" si="1"/>
        <v>999</v>
      </c>
      <c r="N112" s="163"/>
      <c r="O112" s="182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2"/>
      <c r="C113" s="172"/>
      <c r="D113" s="150"/>
      <c r="E113" s="147"/>
      <c r="F113" s="173"/>
      <c r="G113" s="173"/>
      <c r="H113" s="180"/>
      <c r="I113" s="181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74">
        <f t="shared" si="1"/>
        <v>999</v>
      </c>
      <c r="N113" s="163"/>
      <c r="O113" s="182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2"/>
      <c r="C114" s="172"/>
      <c r="D114" s="150"/>
      <c r="E114" s="147"/>
      <c r="F114" s="173"/>
      <c r="G114" s="173"/>
      <c r="H114" s="180"/>
      <c r="I114" s="181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74">
        <f t="shared" si="1"/>
        <v>999</v>
      </c>
      <c r="N114" s="163"/>
      <c r="O114" s="182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2"/>
      <c r="C115" s="172"/>
      <c r="D115" s="150"/>
      <c r="E115" s="147"/>
      <c r="F115" s="173"/>
      <c r="G115" s="173"/>
      <c r="H115" s="180"/>
      <c r="I115" s="181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74">
        <f t="shared" si="1"/>
        <v>999</v>
      </c>
      <c r="N115" s="163"/>
      <c r="O115" s="182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2"/>
      <c r="C116" s="172"/>
      <c r="D116" s="150"/>
      <c r="E116" s="147"/>
      <c r="F116" s="173"/>
      <c r="G116" s="173"/>
      <c r="H116" s="180"/>
      <c r="I116" s="181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74">
        <f t="shared" si="1"/>
        <v>999</v>
      </c>
      <c r="N116" s="163"/>
      <c r="O116" s="182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2"/>
      <c r="C117" s="172"/>
      <c r="D117" s="150"/>
      <c r="E117" s="147"/>
      <c r="F117" s="173"/>
      <c r="G117" s="173"/>
      <c r="H117" s="180"/>
      <c r="I117" s="181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74">
        <f t="shared" si="1"/>
        <v>999</v>
      </c>
      <c r="N117" s="163"/>
      <c r="O117" s="182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2"/>
      <c r="C118" s="172"/>
      <c r="D118" s="150"/>
      <c r="E118" s="147"/>
      <c r="F118" s="173"/>
      <c r="G118" s="173"/>
      <c r="H118" s="180"/>
      <c r="I118" s="181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74">
        <f t="shared" si="1"/>
        <v>999</v>
      </c>
      <c r="N118" s="163"/>
      <c r="O118" s="182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2"/>
      <c r="C119" s="172"/>
      <c r="D119" s="150"/>
      <c r="E119" s="147"/>
      <c r="F119" s="173"/>
      <c r="G119" s="173"/>
      <c r="H119" s="180"/>
      <c r="I119" s="181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74">
        <f t="shared" si="1"/>
        <v>999</v>
      </c>
      <c r="N119" s="163"/>
      <c r="O119" s="182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2"/>
      <c r="C120" s="172"/>
      <c r="D120" s="150"/>
      <c r="E120" s="147"/>
      <c r="F120" s="173"/>
      <c r="G120" s="173"/>
      <c r="H120" s="180"/>
      <c r="I120" s="181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74">
        <f t="shared" si="1"/>
        <v>999</v>
      </c>
      <c r="N120" s="163"/>
      <c r="O120" s="182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2"/>
      <c r="C121" s="172"/>
      <c r="D121" s="150"/>
      <c r="E121" s="147"/>
      <c r="F121" s="173"/>
      <c r="G121" s="173"/>
      <c r="H121" s="180"/>
      <c r="I121" s="181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74">
        <f t="shared" si="1"/>
        <v>999</v>
      </c>
      <c r="N121" s="163"/>
      <c r="O121" s="182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2"/>
      <c r="C122" s="172"/>
      <c r="D122" s="150"/>
      <c r="E122" s="147"/>
      <c r="F122" s="173"/>
      <c r="G122" s="173"/>
      <c r="H122" s="180"/>
      <c r="I122" s="181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74">
        <f t="shared" si="1"/>
        <v>999</v>
      </c>
      <c r="N122" s="163"/>
      <c r="O122" s="182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2"/>
      <c r="C123" s="172"/>
      <c r="D123" s="150"/>
      <c r="E123" s="147"/>
      <c r="F123" s="173"/>
      <c r="G123" s="173"/>
      <c r="H123" s="180"/>
      <c r="I123" s="181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74">
        <f t="shared" si="1"/>
        <v>999</v>
      </c>
      <c r="N123" s="163"/>
      <c r="O123" s="182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2"/>
      <c r="C124" s="172"/>
      <c r="D124" s="150"/>
      <c r="E124" s="147"/>
      <c r="F124" s="173"/>
      <c r="G124" s="173"/>
      <c r="H124" s="180"/>
      <c r="I124" s="181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74">
        <f t="shared" si="1"/>
        <v>999</v>
      </c>
      <c r="N124" s="163"/>
      <c r="O124" s="182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2"/>
      <c r="C125" s="172"/>
      <c r="D125" s="150"/>
      <c r="E125" s="147"/>
      <c r="F125" s="173"/>
      <c r="G125" s="173"/>
      <c r="H125" s="180"/>
      <c r="I125" s="181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74">
        <f t="shared" si="1"/>
        <v>999</v>
      </c>
      <c r="N125" s="163"/>
      <c r="O125" s="182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2"/>
      <c r="C126" s="172"/>
      <c r="D126" s="150"/>
      <c r="E126" s="147"/>
      <c r="F126" s="173"/>
      <c r="G126" s="173"/>
      <c r="H126" s="180"/>
      <c r="I126" s="181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74">
        <f t="shared" si="1"/>
        <v>999</v>
      </c>
      <c r="N126" s="163"/>
      <c r="O126" s="182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2"/>
      <c r="C127" s="172"/>
      <c r="D127" s="150"/>
      <c r="E127" s="147"/>
      <c r="F127" s="173"/>
      <c r="G127" s="173"/>
      <c r="H127" s="180"/>
      <c r="I127" s="181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74">
        <f t="shared" si="1"/>
        <v>999</v>
      </c>
      <c r="N127" s="163"/>
      <c r="O127" s="182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2"/>
      <c r="C128" s="172"/>
      <c r="D128" s="150"/>
      <c r="E128" s="147"/>
      <c r="F128" s="173"/>
      <c r="G128" s="173"/>
      <c r="H128" s="180"/>
      <c r="I128" s="181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74">
        <f t="shared" si="1"/>
        <v>999</v>
      </c>
      <c r="N128" s="163"/>
      <c r="O128" s="182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2"/>
      <c r="C129" s="172"/>
      <c r="D129" s="150"/>
      <c r="E129" s="147"/>
      <c r="F129" s="173"/>
      <c r="G129" s="173"/>
      <c r="H129" s="180"/>
      <c r="I129" s="181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74">
        <f t="shared" si="1"/>
        <v>999</v>
      </c>
      <c r="N129" s="163"/>
      <c r="O129" s="182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2"/>
      <c r="C130" s="172"/>
      <c r="D130" s="150"/>
      <c r="E130" s="147"/>
      <c r="F130" s="173"/>
      <c r="G130" s="173"/>
      <c r="H130" s="180"/>
      <c r="I130" s="181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74">
        <f t="shared" si="1"/>
        <v>999</v>
      </c>
      <c r="N130" s="163"/>
      <c r="O130" s="182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2"/>
      <c r="C131" s="172"/>
      <c r="D131" s="150"/>
      <c r="E131" s="147"/>
      <c r="F131" s="173"/>
      <c r="G131" s="173"/>
      <c r="H131" s="180"/>
      <c r="I131" s="181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74">
        <f t="shared" si="1"/>
        <v>999</v>
      </c>
      <c r="N131" s="163"/>
      <c r="O131" s="182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2"/>
      <c r="C132" s="172"/>
      <c r="D132" s="150"/>
      <c r="E132" s="147"/>
      <c r="F132" s="173"/>
      <c r="G132" s="173"/>
      <c r="H132" s="180"/>
      <c r="I132" s="181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74">
        <f t="shared" si="1"/>
        <v>999</v>
      </c>
      <c r="N132" s="163"/>
      <c r="O132" s="182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2"/>
      <c r="C133" s="172"/>
      <c r="D133" s="150"/>
      <c r="E133" s="147"/>
      <c r="F133" s="173"/>
      <c r="G133" s="173"/>
      <c r="H133" s="180"/>
      <c r="I133" s="181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74">
        <f t="shared" si="1"/>
        <v>999</v>
      </c>
      <c r="N133" s="163"/>
      <c r="O133" s="182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2"/>
      <c r="C134" s="172"/>
      <c r="D134" s="150"/>
      <c r="E134" s="147"/>
      <c r="F134" s="173"/>
      <c r="G134" s="173"/>
      <c r="H134" s="180"/>
      <c r="I134" s="181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74">
        <f t="shared" si="1"/>
        <v>999</v>
      </c>
      <c r="N134" s="163"/>
      <c r="O134" s="183"/>
      <c r="P134" s="184">
        <f t="shared" si="2"/>
        <v>999</v>
      </c>
      <c r="Q134" s="181"/>
    </row>
    <row r="135" spans="1:17" x14ac:dyDescent="0.25">
      <c r="A135" s="144">
        <v>129</v>
      </c>
      <c r="B135" s="172"/>
      <c r="C135" s="172"/>
      <c r="D135" s="150"/>
      <c r="E135" s="147"/>
      <c r="F135" s="173"/>
      <c r="G135" s="173"/>
      <c r="H135" s="180"/>
      <c r="I135" s="181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74">
        <f t="shared" si="1"/>
        <v>999</v>
      </c>
      <c r="N135" s="163"/>
      <c r="O135" s="182"/>
      <c r="P135" s="156">
        <f t="shared" si="2"/>
        <v>999</v>
      </c>
      <c r="Q135" s="157"/>
    </row>
    <row r="136" spans="1:17" x14ac:dyDescent="0.25">
      <c r="A136" s="144">
        <v>130</v>
      </c>
      <c r="B136" s="172"/>
      <c r="C136" s="172"/>
      <c r="D136" s="150"/>
      <c r="E136" s="147"/>
      <c r="F136" s="173"/>
      <c r="G136" s="173"/>
      <c r="H136" s="180"/>
      <c r="I136" s="181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74">
        <f t="shared" si="1"/>
        <v>999</v>
      </c>
      <c r="N136" s="163"/>
      <c r="O136" s="182"/>
      <c r="P136" s="156">
        <f t="shared" si="2"/>
        <v>999</v>
      </c>
      <c r="Q136" s="157"/>
    </row>
    <row r="137" spans="1:17" x14ac:dyDescent="0.25">
      <c r="A137" s="144">
        <v>131</v>
      </c>
      <c r="B137" s="172"/>
      <c r="C137" s="172"/>
      <c r="D137" s="150"/>
      <c r="E137" s="147"/>
      <c r="F137" s="173"/>
      <c r="G137" s="173"/>
      <c r="H137" s="180"/>
      <c r="I137" s="181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74">
        <f t="shared" si="1"/>
        <v>999</v>
      </c>
      <c r="N137" s="163"/>
      <c r="O137" s="182"/>
      <c r="P137" s="156">
        <f t="shared" si="2"/>
        <v>999</v>
      </c>
      <c r="Q137" s="157"/>
    </row>
    <row r="138" spans="1:17" x14ac:dyDescent="0.25">
      <c r="A138" s="144">
        <v>132</v>
      </c>
      <c r="B138" s="172"/>
      <c r="C138" s="172"/>
      <c r="D138" s="150"/>
      <c r="E138" s="147"/>
      <c r="F138" s="173"/>
      <c r="G138" s="173"/>
      <c r="H138" s="180"/>
      <c r="I138" s="181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74">
        <f t="shared" si="1"/>
        <v>999</v>
      </c>
      <c r="N138" s="163"/>
      <c r="O138" s="182"/>
      <c r="P138" s="156">
        <f t="shared" si="2"/>
        <v>999</v>
      </c>
      <c r="Q138" s="157"/>
    </row>
    <row r="139" spans="1:17" x14ac:dyDescent="0.25">
      <c r="A139" s="144">
        <v>133</v>
      </c>
      <c r="B139" s="172"/>
      <c r="C139" s="172"/>
      <c r="D139" s="150"/>
      <c r="E139" s="147"/>
      <c r="F139" s="173"/>
      <c r="G139" s="173"/>
      <c r="H139" s="180"/>
      <c r="I139" s="181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74">
        <f t="shared" si="1"/>
        <v>999</v>
      </c>
      <c r="N139" s="163"/>
      <c r="O139" s="182"/>
      <c r="P139" s="156">
        <f t="shared" si="2"/>
        <v>999</v>
      </c>
      <c r="Q139" s="157"/>
    </row>
    <row r="140" spans="1:17" x14ac:dyDescent="0.25">
      <c r="A140" s="144">
        <v>134</v>
      </c>
      <c r="B140" s="172"/>
      <c r="C140" s="172"/>
      <c r="D140" s="150"/>
      <c r="E140" s="147"/>
      <c r="F140" s="173"/>
      <c r="G140" s="173"/>
      <c r="H140" s="180"/>
      <c r="I140" s="181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74">
        <f t="shared" si="1"/>
        <v>999</v>
      </c>
      <c r="N140" s="163"/>
      <c r="O140" s="182"/>
      <c r="P140" s="156">
        <f t="shared" si="2"/>
        <v>999</v>
      </c>
      <c r="Q140" s="157"/>
    </row>
    <row r="141" spans="1:17" x14ac:dyDescent="0.25">
      <c r="A141" s="144">
        <v>135</v>
      </c>
      <c r="B141" s="172"/>
      <c r="C141" s="172"/>
      <c r="D141" s="150"/>
      <c r="E141" s="147"/>
      <c r="F141" s="173"/>
      <c r="G141" s="173"/>
      <c r="H141" s="180"/>
      <c r="I141" s="181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74">
        <f t="shared" si="1"/>
        <v>999</v>
      </c>
      <c r="N141" s="163"/>
      <c r="O141" s="183"/>
      <c r="P141" s="184">
        <f t="shared" si="2"/>
        <v>999</v>
      </c>
      <c r="Q141" s="181"/>
    </row>
    <row r="142" spans="1:17" x14ac:dyDescent="0.25">
      <c r="A142" s="144">
        <v>136</v>
      </c>
      <c r="B142" s="172"/>
      <c r="C142" s="172"/>
      <c r="D142" s="150"/>
      <c r="E142" s="147"/>
      <c r="F142" s="173"/>
      <c r="G142" s="173"/>
      <c r="H142" s="180"/>
      <c r="I142" s="181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74">
        <f t="shared" si="1"/>
        <v>999</v>
      </c>
      <c r="N142" s="163"/>
      <c r="O142" s="182"/>
      <c r="P142" s="156">
        <f t="shared" si="2"/>
        <v>999</v>
      </c>
      <c r="Q142" s="157"/>
    </row>
    <row r="143" spans="1:17" x14ac:dyDescent="0.25">
      <c r="A143" s="144">
        <v>137</v>
      </c>
      <c r="B143" s="172"/>
      <c r="C143" s="172"/>
      <c r="D143" s="150"/>
      <c r="E143" s="147"/>
      <c r="F143" s="173"/>
      <c r="G143" s="173"/>
      <c r="H143" s="180"/>
      <c r="I143" s="181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74">
        <f t="shared" si="1"/>
        <v>999</v>
      </c>
      <c r="N143" s="163"/>
      <c r="O143" s="182"/>
      <c r="P143" s="156">
        <f t="shared" si="2"/>
        <v>999</v>
      </c>
      <c r="Q143" s="157"/>
    </row>
    <row r="144" spans="1:17" x14ac:dyDescent="0.25">
      <c r="A144" s="144">
        <v>138</v>
      </c>
      <c r="B144" s="172"/>
      <c r="C144" s="172"/>
      <c r="D144" s="150"/>
      <c r="E144" s="147"/>
      <c r="F144" s="173"/>
      <c r="G144" s="173"/>
      <c r="H144" s="180"/>
      <c r="I144" s="181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74">
        <f t="shared" si="1"/>
        <v>999</v>
      </c>
      <c r="N144" s="163"/>
      <c r="O144" s="182"/>
      <c r="P144" s="156">
        <f t="shared" si="2"/>
        <v>999</v>
      </c>
      <c r="Q144" s="157"/>
    </row>
    <row r="145" spans="1:17" x14ac:dyDescent="0.25">
      <c r="A145" s="144">
        <v>139</v>
      </c>
      <c r="B145" s="172"/>
      <c r="C145" s="172"/>
      <c r="D145" s="150"/>
      <c r="E145" s="147"/>
      <c r="F145" s="173"/>
      <c r="G145" s="173"/>
      <c r="H145" s="180"/>
      <c r="I145" s="181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74">
        <f t="shared" si="1"/>
        <v>999</v>
      </c>
      <c r="N145" s="163"/>
      <c r="O145" s="182"/>
      <c r="P145" s="156">
        <f t="shared" si="2"/>
        <v>999</v>
      </c>
      <c r="Q145" s="157"/>
    </row>
    <row r="146" spans="1:17" x14ac:dyDescent="0.25">
      <c r="A146" s="144">
        <v>140</v>
      </c>
      <c r="B146" s="172"/>
      <c r="C146" s="172"/>
      <c r="D146" s="150"/>
      <c r="E146" s="147"/>
      <c r="F146" s="173"/>
      <c r="G146" s="173"/>
      <c r="H146" s="180"/>
      <c r="I146" s="181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74">
        <f t="shared" si="1"/>
        <v>999</v>
      </c>
      <c r="N146" s="163"/>
      <c r="O146" s="182"/>
      <c r="P146" s="156">
        <f t="shared" si="2"/>
        <v>999</v>
      </c>
      <c r="Q146" s="157"/>
    </row>
    <row r="147" spans="1:17" x14ac:dyDescent="0.25">
      <c r="A147" s="144">
        <v>141</v>
      </c>
      <c r="B147" s="172"/>
      <c r="C147" s="172"/>
      <c r="D147" s="150"/>
      <c r="E147" s="147"/>
      <c r="F147" s="173"/>
      <c r="G147" s="173"/>
      <c r="H147" s="180"/>
      <c r="I147" s="181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74">
        <f t="shared" si="1"/>
        <v>999</v>
      </c>
      <c r="N147" s="163"/>
      <c r="O147" s="182"/>
      <c r="P147" s="156">
        <f t="shared" si="2"/>
        <v>999</v>
      </c>
      <c r="Q147" s="157"/>
    </row>
    <row r="148" spans="1:17" x14ac:dyDescent="0.25">
      <c r="A148" s="144">
        <v>142</v>
      </c>
      <c r="B148" s="172"/>
      <c r="C148" s="172"/>
      <c r="D148" s="150"/>
      <c r="E148" s="147"/>
      <c r="F148" s="173"/>
      <c r="G148" s="173"/>
      <c r="H148" s="180"/>
      <c r="I148" s="181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74">
        <f t="shared" si="1"/>
        <v>999</v>
      </c>
      <c r="N148" s="163"/>
      <c r="O148" s="183"/>
      <c r="P148" s="184">
        <f t="shared" si="2"/>
        <v>999</v>
      </c>
      <c r="Q148" s="181"/>
    </row>
    <row r="149" spans="1:17" x14ac:dyDescent="0.25">
      <c r="A149" s="144">
        <v>143</v>
      </c>
      <c r="B149" s="172"/>
      <c r="C149" s="172"/>
      <c r="D149" s="150"/>
      <c r="E149" s="147"/>
      <c r="F149" s="173"/>
      <c r="G149" s="173"/>
      <c r="H149" s="180"/>
      <c r="I149" s="181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74">
        <f t="shared" si="1"/>
        <v>999</v>
      </c>
      <c r="N149" s="163"/>
      <c r="O149" s="182"/>
      <c r="P149" s="156">
        <f t="shared" si="2"/>
        <v>999</v>
      </c>
      <c r="Q149" s="157"/>
    </row>
    <row r="150" spans="1:17" x14ac:dyDescent="0.25">
      <c r="A150" s="144">
        <v>144</v>
      </c>
      <c r="B150" s="172"/>
      <c r="C150" s="172"/>
      <c r="D150" s="150"/>
      <c r="E150" s="147"/>
      <c r="F150" s="173"/>
      <c r="G150" s="173"/>
      <c r="H150" s="180"/>
      <c r="I150" s="181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74">
        <f t="shared" si="1"/>
        <v>999</v>
      </c>
      <c r="N150" s="163"/>
      <c r="O150" s="182"/>
      <c r="P150" s="156">
        <f t="shared" si="2"/>
        <v>999</v>
      </c>
      <c r="Q150" s="157"/>
    </row>
    <row r="151" spans="1:17" x14ac:dyDescent="0.25">
      <c r="A151" s="144">
        <v>145</v>
      </c>
      <c r="B151" s="172"/>
      <c r="C151" s="172"/>
      <c r="D151" s="150"/>
      <c r="E151" s="147"/>
      <c r="F151" s="173"/>
      <c r="G151" s="173"/>
      <c r="H151" s="180"/>
      <c r="I151" s="181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74">
        <f t="shared" si="1"/>
        <v>999</v>
      </c>
      <c r="N151" s="163"/>
      <c r="O151" s="182"/>
      <c r="P151" s="156">
        <f t="shared" si="2"/>
        <v>999</v>
      </c>
      <c r="Q151" s="157"/>
    </row>
    <row r="152" spans="1:17" x14ac:dyDescent="0.25">
      <c r="A152" s="144">
        <v>146</v>
      </c>
      <c r="B152" s="172"/>
      <c r="C152" s="172"/>
      <c r="D152" s="150"/>
      <c r="E152" s="147"/>
      <c r="F152" s="173"/>
      <c r="G152" s="173"/>
      <c r="H152" s="180"/>
      <c r="I152" s="181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74">
        <f t="shared" si="1"/>
        <v>999</v>
      </c>
      <c r="N152" s="163"/>
      <c r="O152" s="182"/>
      <c r="P152" s="156">
        <f t="shared" si="2"/>
        <v>999</v>
      </c>
      <c r="Q152" s="157"/>
    </row>
    <row r="153" spans="1:17" x14ac:dyDescent="0.25">
      <c r="A153" s="144">
        <v>147</v>
      </c>
      <c r="B153" s="172"/>
      <c r="C153" s="172"/>
      <c r="D153" s="150"/>
      <c r="E153" s="147"/>
      <c r="F153" s="173"/>
      <c r="G153" s="173"/>
      <c r="H153" s="180"/>
      <c r="I153" s="181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74">
        <f t="shared" si="1"/>
        <v>999</v>
      </c>
      <c r="N153" s="163"/>
      <c r="O153" s="182"/>
      <c r="P153" s="156">
        <f t="shared" si="2"/>
        <v>999</v>
      </c>
      <c r="Q153" s="157"/>
    </row>
    <row r="154" spans="1:17" x14ac:dyDescent="0.25">
      <c r="A154" s="144">
        <v>148</v>
      </c>
      <c r="B154" s="172"/>
      <c r="C154" s="172"/>
      <c r="D154" s="150"/>
      <c r="E154" s="147"/>
      <c r="F154" s="173"/>
      <c r="G154" s="173"/>
      <c r="H154" s="180"/>
      <c r="I154" s="181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74">
        <f t="shared" si="1"/>
        <v>999</v>
      </c>
      <c r="N154" s="163"/>
      <c r="O154" s="182"/>
      <c r="P154" s="156">
        <f t="shared" si="2"/>
        <v>999</v>
      </c>
      <c r="Q154" s="157"/>
    </row>
    <row r="155" spans="1:17" x14ac:dyDescent="0.25">
      <c r="A155" s="144">
        <v>149</v>
      </c>
      <c r="B155" s="172"/>
      <c r="C155" s="172"/>
      <c r="D155" s="150"/>
      <c r="E155" s="147"/>
      <c r="F155" s="173"/>
      <c r="G155" s="173"/>
      <c r="H155" s="180"/>
      <c r="I155" s="181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74">
        <f t="shared" si="1"/>
        <v>999</v>
      </c>
      <c r="N155" s="163"/>
      <c r="O155" s="182"/>
      <c r="P155" s="156">
        <f t="shared" si="2"/>
        <v>999</v>
      </c>
      <c r="Q155" s="157"/>
    </row>
    <row r="156" spans="1:17" x14ac:dyDescent="0.25">
      <c r="A156" s="144">
        <v>150</v>
      </c>
      <c r="B156" s="172"/>
      <c r="C156" s="172"/>
      <c r="D156" s="150"/>
      <c r="E156" s="147"/>
      <c r="F156" s="173"/>
      <c r="G156" s="173"/>
      <c r="H156" s="180"/>
      <c r="I156" s="181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74">
        <f t="shared" si="1"/>
        <v>999</v>
      </c>
      <c r="N156" s="163"/>
      <c r="O156" s="182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49" priority="1" stopIfTrue="1">
      <formula>AND(ROUNDDOWN(($A$4-E7)/365.25,0)&lt;=13,G7&lt;&gt;"OK")</formula>
    </cfRule>
    <cfRule type="expression" dxfId="48" priority="2" stopIfTrue="1">
      <formula>AND(ROUNDDOWN(($A$4-E7)/365.25,0)&lt;=14,G7&lt;&gt;"OK")</formula>
    </cfRule>
    <cfRule type="expression" dxfId="47" priority="3" stopIfTrue="1">
      <formula>AND(ROUNDDOWN(($A$4-E7)/365.25,0)&lt;=17,G7&lt;&gt;"OK")</formula>
    </cfRule>
  </conditionalFormatting>
  <conditionalFormatting sqref="J7:J156">
    <cfRule type="cellIs" dxfId="46" priority="4" stopIfTrue="1" operator="equal">
      <formula>"Z"</formula>
    </cfRule>
  </conditionalFormatting>
  <conditionalFormatting sqref="A30:D156 A7:A29">
    <cfRule type="expression" dxfId="45" priority="5" stopIfTrue="1">
      <formula>$Q7&gt;=1</formula>
    </cfRule>
  </conditionalFormatting>
  <conditionalFormatting sqref="E7:E14">
    <cfRule type="expression" dxfId="44" priority="6" stopIfTrue="1">
      <formula>AND(ROUNDDOWN(($A$4-E7)/365.25,0)&lt;=13,G7&lt;&gt;"OK")</formula>
    </cfRule>
    <cfRule type="expression" dxfId="43" priority="7" stopIfTrue="1">
      <formula>AND(ROUNDDOWN(($A$4-E7)/365.25,0)&lt;=14,G7&lt;&gt;"OK")</formula>
    </cfRule>
    <cfRule type="expression" dxfId="42" priority="8" stopIfTrue="1">
      <formula>AND(ROUNDDOWN(($A$4-E7)/365.25,0)&lt;=17,G7&lt;&gt;"OK")</formula>
    </cfRule>
  </conditionalFormatting>
  <conditionalFormatting sqref="J7:J14">
    <cfRule type="cellIs" dxfId="41" priority="9" stopIfTrue="1" operator="equal">
      <formula>"Z"</formula>
    </cfRule>
  </conditionalFormatting>
  <conditionalFormatting sqref="E7:E14">
    <cfRule type="expression" dxfId="40" priority="10" stopIfTrue="1">
      <formula>AND(ROUNDDOWN(($A$4-E7)/365.25,0)&lt;=13,G7&lt;&gt;"OK")</formula>
    </cfRule>
    <cfRule type="expression" dxfId="39" priority="11" stopIfTrue="1">
      <formula>AND(ROUNDDOWN(($A$4-E7)/365.25,0)&lt;=14,G7&lt;&gt;"OK")</formula>
    </cfRule>
    <cfRule type="expression" dxfId="38" priority="12" stopIfTrue="1">
      <formula>AND(ROUNDDOWN(($A$4-E7)/365.25,0)&lt;=17,G7&lt;&gt;"OK")</formula>
    </cfRule>
  </conditionalFormatting>
  <conditionalFormatting sqref="E7:E27 E29:E37">
    <cfRule type="expression" dxfId="37" priority="13" stopIfTrue="1">
      <formula>AND(ROUNDDOWN(($A$4-E7)/365.25,0)&lt;=13,G7&lt;&gt;"OK")</formula>
    </cfRule>
    <cfRule type="expression" dxfId="36" priority="14" stopIfTrue="1">
      <formula>AND(ROUNDDOWN(($A$4-E7)/365.25,0)&lt;=14,G7&lt;&gt;"OK")</formula>
    </cfRule>
    <cfRule type="expression" dxfId="35" priority="15" stopIfTrue="1">
      <formula>AND(ROUNDDOWN(($A$4-E7)/365.25,0)&lt;=17,G7&lt;&gt;"OK")</formula>
    </cfRule>
  </conditionalFormatting>
  <conditionalFormatting sqref="B30:D37">
    <cfRule type="expression" dxfId="34" priority="16" stopIfTrue="1">
      <formula>$Q30&gt;=1</formula>
    </cfRule>
  </conditionalFormatting>
  <conditionalFormatting sqref="B9:D18 B23:D29">
    <cfRule type="expression" dxfId="33" priority="17" stopIfTrue="1">
      <formula>$S9&gt;=1</formula>
    </cfRule>
  </conditionalFormatting>
  <conditionalFormatting sqref="B7:D8">
    <cfRule type="expression" dxfId="32" priority="18" stopIfTrue="1">
      <formula>$S7&gt;=1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8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39B5-1F6B-4BEF-A7AA-6FE437BD97C5}">
  <sheetPr codeName="Munka34">
    <tabColor indexed="11"/>
  </sheetPr>
  <dimension ref="A1:AK43"/>
  <sheetViews>
    <sheetView showZeros="0" workbookViewId="0">
      <selection activeCell="B29" sqref="B2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5" hidden="1" customWidth="1"/>
    <col min="26" max="37" width="9" style="18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Y1"/>
      <c r="Z1"/>
      <c r="AA1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Altalanos!$D$8</f>
        <v>Fiú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194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194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194"/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>
        <v>9</v>
      </c>
      <c r="C7" s="229">
        <f>IF($B7="","",VLOOKUP($B7,'Fiú 1 kcs. B ELO'!$A$7:$O$22,5))</f>
        <v>0</v>
      </c>
      <c r="D7" s="229">
        <f>IF($B7="","",VLOOKUP($B7,'Fiú 1 kcs. B ELO'!$A$7:$O$22,15))</f>
        <v>0</v>
      </c>
      <c r="E7" s="230" t="str">
        <f>UPPER(IF($B7="","",VLOOKUP($B7,'Fiú 1 kcs. B ELO'!$A$7:$O$22,2)))</f>
        <v xml:space="preserve">KEREKES </v>
      </c>
      <c r="F7" s="231"/>
      <c r="G7" s="230" t="str">
        <f>IF($B7="","",VLOOKUP($B7,'Fiú 1 kcs. B ELO'!$A$7:$O$22,3))</f>
        <v>Vince János</v>
      </c>
      <c r="H7" s="231"/>
      <c r="I7" s="230" t="str">
        <f>IF($B7="","",VLOOKUP($B7,'Fiú 1 kcs. B ELO'!$A$7:$O$22,4))</f>
        <v>Debreceni Egyetem Kossuth Lajos Gyakorló Gimnáziuma és Általános Iskolája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/>
      <c r="C9" s="229" t="str">
        <f>IF($B9="","",VLOOKUP($B9,'Fiú 1 kcs. B ELO'!$A$7:$O$22,5))</f>
        <v/>
      </c>
      <c r="D9" s="229" t="str">
        <f>IF($B9="","",VLOOKUP($B9,'Fiú 1 kcs. B ELO'!$A$7:$O$22,15))</f>
        <v/>
      </c>
      <c r="E9" s="230" t="s">
        <v>292</v>
      </c>
      <c r="F9" s="231"/>
      <c r="G9" s="230" t="s">
        <v>283</v>
      </c>
      <c r="H9" s="231"/>
      <c r="I9" s="171" t="s">
        <v>198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>
        <v>15</v>
      </c>
      <c r="C11" s="229">
        <f>IF($B11="","",VLOOKUP($B11,'Fiú 1 kcs. B ELO'!$A$7:$O$22,5))</f>
        <v>0</v>
      </c>
      <c r="D11" s="229">
        <f>IF($B11="","",VLOOKUP($B11,'Fiú 1 kcs. B ELO'!$A$7:$O$22,15))</f>
        <v>0</v>
      </c>
      <c r="E11" s="230" t="str">
        <f>UPPER(IF($B11="","",VLOOKUP($B11,'Fiú 1 kcs. B ELO'!$A$7:$O$22,2)))</f>
        <v>FARKAS</v>
      </c>
      <c r="F11" s="231"/>
      <c r="G11" s="230" t="str">
        <f>IF($B11="","",VLOOKUP($B11,'Fiú 1 kcs. B ELO'!$A$7:$O$22,3))</f>
        <v>Kolos Ervin</v>
      </c>
      <c r="H11" s="231"/>
      <c r="I11" s="230" t="str">
        <f>IF($B11="","",VLOOKUP($B11,'Fiú 1 kcs. B ELO'!$A$7:$O$22,4))</f>
        <v>Százhalombattai 1. Számú Ált.Isk.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 xml:space="preserve">KEREKES </v>
      </c>
      <c r="E18" s="444"/>
      <c r="F18" s="444" t="str">
        <f>E9</f>
        <v>DOBÓ</v>
      </c>
      <c r="G18" s="444"/>
      <c r="H18" s="444" t="str">
        <f>E11</f>
        <v>FARKAS</v>
      </c>
      <c r="I18" s="444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 xml:space="preserve">KEREKES </v>
      </c>
      <c r="C19" s="445"/>
      <c r="D19" s="446"/>
      <c r="E19" s="446"/>
      <c r="F19" s="447"/>
      <c r="G19" s="447"/>
      <c r="H19" s="447"/>
      <c r="I19" s="447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>DOBÓ</v>
      </c>
      <c r="C20" s="445"/>
      <c r="D20" s="447"/>
      <c r="E20" s="447"/>
      <c r="F20" s="446"/>
      <c r="G20" s="446"/>
      <c r="H20" s="447"/>
      <c r="I20" s="447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>FARKAS</v>
      </c>
      <c r="C21" s="445"/>
      <c r="D21" s="447"/>
      <c r="E21" s="447"/>
      <c r="F21" s="447"/>
      <c r="G21" s="447"/>
      <c r="H21" s="446"/>
      <c r="I21" s="446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40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9"/>
      <c r="N33" s="250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61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L4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1" priority="2" stopIfTrue="1" operator="equal">
      <formula>"Bye"</formula>
    </cfRule>
  </conditionalFormatting>
  <conditionalFormatting sqref="R41">
    <cfRule type="expression" dxfId="30" priority="3" stopIfTrue="1">
      <formula>$O$1="CU"</formula>
    </cfRule>
  </conditionalFormatting>
  <conditionalFormatting sqref="I9">
    <cfRule type="expression" dxfId="29" priority="1" stopIfTrue="1">
      <formula>$S9&gt;=1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9184B-CED7-44EA-A232-CC297283183F}">
  <sheetPr codeName="Munka37">
    <tabColor indexed="11"/>
  </sheetPr>
  <dimension ref="A1:AK49"/>
  <sheetViews>
    <sheetView showZeros="0" workbookViewId="0">
      <selection activeCell="Q20" sqref="Q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Altalanos!$D$8</f>
        <v>Fiú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210" t="s">
        <v>69</v>
      </c>
      <c r="P5" s="211" t="s">
        <v>70</v>
      </c>
      <c r="Q5" s="194"/>
      <c r="R5" s="210" t="s">
        <v>69</v>
      </c>
      <c r="S5" s="303" t="s">
        <v>118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219" t="s">
        <v>72</v>
      </c>
      <c r="P6" s="220" t="s">
        <v>73</v>
      </c>
      <c r="Q6" s="194"/>
      <c r="R6" s="219" t="s">
        <v>72</v>
      </c>
      <c r="S6" s="304" t="s">
        <v>119</v>
      </c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12</v>
      </c>
      <c r="C7" s="229">
        <f>IF($B7="","",VLOOKUP($B7,'Fiú 1 kcs. B ELO'!$A$7:$O$22,5))</f>
        <v>0</v>
      </c>
      <c r="D7" s="229">
        <f>IF($B7="","",VLOOKUP($B7,'Fiú 1 kcs. B ELO'!$A$7:$O$22,15))</f>
        <v>0</v>
      </c>
      <c r="E7" s="307" t="str">
        <f>UPPER(IF($B7="","",VLOOKUP($B7,'Fiú 1 kcs. B ELO'!$A$7:$O$22,2)))</f>
        <v xml:space="preserve">JUHÁSZ </v>
      </c>
      <c r="F7" s="308"/>
      <c r="G7" s="307" t="str">
        <f>IF($B7="","",VLOOKUP($B7,'Fiú 1 kcs. B ELO'!$A$7:$O$22,3))</f>
        <v>Bendegúz</v>
      </c>
      <c r="H7" s="308"/>
      <c r="I7" s="307" t="str">
        <f>IF($B7="","",VLOOKUP($B7,'Fiú 1 kcs. B ELO'!$A$7:$O$22,4))</f>
        <v>Gyöngyössolymosi Nagy Gyula Katolikus Általános Iskola és Alapfokú Művészeti Iskola</v>
      </c>
      <c r="J7" s="225"/>
      <c r="K7" s="232"/>
      <c r="L7" s="233" t="str">
        <f>IF(K7="","",CONCATENATE(VLOOKUP($Y$3,$AB$1:$AK$1,K7)," pont"))</f>
        <v/>
      </c>
      <c r="M7" s="234"/>
      <c r="N7" s="194"/>
      <c r="O7" s="223" t="s">
        <v>82</v>
      </c>
      <c r="P7" s="224" t="s">
        <v>83</v>
      </c>
      <c r="Q7" s="194"/>
      <c r="R7" s="223" t="s">
        <v>82</v>
      </c>
      <c r="S7" s="309" t="s">
        <v>116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/>
      <c r="C9" s="229" t="str">
        <f>IF($B9="","",VLOOKUP($B9,'Fiú 1 kcs. B ELO'!$A$7:$O$22,5))</f>
        <v/>
      </c>
      <c r="D9" s="229" t="str">
        <f>IF($B9="","",VLOOKUP($B9,'Fiú 1 kcs. B ELO'!$A$7:$O$22,15))</f>
        <v/>
      </c>
      <c r="E9" s="230" t="s">
        <v>293</v>
      </c>
      <c r="F9" s="231"/>
      <c r="G9" s="230" t="s">
        <v>277</v>
      </c>
      <c r="H9" s="231"/>
      <c r="I9" s="171" t="s">
        <v>278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>
        <v>8</v>
      </c>
      <c r="C11" s="229">
        <f>IF($B11="","",VLOOKUP($B11,'Fiú 1 kcs. B ELO'!$A$7:$O$22,5))</f>
        <v>0</v>
      </c>
      <c r="D11" s="229">
        <f>IF($B11="","",VLOOKUP($B11,'Fiú 1 kcs. B ELO'!$A$7:$O$22,15))</f>
        <v>0</v>
      </c>
      <c r="E11" s="230" t="str">
        <f>UPPER(IF($B11="","",VLOOKUP($B11,'Fiú 1 kcs. B ELO'!$A$7:$O$22,2)))</f>
        <v>PALOTÁS</v>
      </c>
      <c r="F11" s="231"/>
      <c r="G11" s="230" t="str">
        <f>IF($B11="","",VLOOKUP($B11,'Fiú 1 kcs. B ELO'!$A$7:$O$22,3))</f>
        <v>Kevin</v>
      </c>
      <c r="H11" s="231"/>
      <c r="I11" s="230" t="str">
        <f>IF($B11="","",VLOOKUP($B11,'Fiú 1 kcs. B ELO'!$A$7:$O$22,4))</f>
        <v>AUDI Hungaria Iskolaközpont Győr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05" t="s">
        <v>115</v>
      </c>
      <c r="B13" s="306">
        <v>13</v>
      </c>
      <c r="C13" s="229">
        <f>IF($B13="","",VLOOKUP($B13,'Fiú 1 kcs. B ELO'!$A$7:$O$22,5))</f>
        <v>0</v>
      </c>
      <c r="D13" s="229">
        <f>IF($B13="","",VLOOKUP($B13,'Fiú 1 kcs. B ELO'!$A$7:$O$22,15))</f>
        <v>0</v>
      </c>
      <c r="E13" s="307" t="str">
        <f>UPPER(IF($B13="","",VLOOKUP($B13,'Fiú 1 kcs. B ELO'!$A$7:$O$22,2)))</f>
        <v>BÁLINT</v>
      </c>
      <c r="F13" s="308"/>
      <c r="G13" s="307" t="str">
        <f>IF($B13="","",VLOOKUP($B13,'Fiú 1 kcs. B ELO'!$A$7:$O$22,3))</f>
        <v>Máté</v>
      </c>
      <c r="H13" s="308"/>
      <c r="I13" s="307" t="str">
        <f>IF($B13="","",VLOOKUP($B13,'Fiú 1 kcs. B ELO'!$A$7:$O$22,4))</f>
        <v>Jászsági Gróf Apponyi Albert Általános Iskola és Alapfokú Művészeti Iskola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7" t="s">
        <v>117</v>
      </c>
      <c r="B15" s="311">
        <v>6</v>
      </c>
      <c r="C15" s="229">
        <f>IF($B15="","",VLOOKUP($B15,'Fiú 1 kcs. B ELO'!$A$7:$O$22,5))</f>
        <v>0</v>
      </c>
      <c r="D15" s="229">
        <f>IF($B15="","",VLOOKUP($B15,'Fiú 1 kcs. B ELO'!$A$7:$O$22,15))</f>
        <v>0</v>
      </c>
      <c r="E15" s="230" t="str">
        <f>UPPER(IF($B15="","",VLOOKUP($B15,'Fiú 1 kcs. B ELO'!$A$7:$O$22,2)))</f>
        <v xml:space="preserve">PÁLFFY </v>
      </c>
      <c r="F15" s="231"/>
      <c r="G15" s="230" t="str">
        <f>IF($B15="","",VLOOKUP($B15,'Fiú 1 kcs. B ELO'!$A$7:$O$22,3))</f>
        <v>Tamás Vincent</v>
      </c>
      <c r="H15" s="231"/>
      <c r="I15" s="230" t="str">
        <f>IF($B15="","",VLOOKUP($B15,'Fiú 1 kcs. B ELO'!$A$7:$O$22,4))</f>
        <v>Aquincum Angol-Magyar Két Tanítási Nyelvű Általános Iskola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/>
      <c r="C17" s="229" t="str">
        <f>IF($B17="","",VLOOKUP($B17,'Fiú 1 kcs. B ELO'!$A$7:$O$22,5))</f>
        <v/>
      </c>
      <c r="D17" s="229" t="str">
        <f>IF($B17="","",VLOOKUP($B17,'Fiú 1 kcs. B ELO'!$A$7:$O$22,15))</f>
        <v/>
      </c>
      <c r="E17" s="230" t="s">
        <v>294</v>
      </c>
      <c r="F17" s="231"/>
      <c r="G17" s="230" t="s">
        <v>272</v>
      </c>
      <c r="H17" s="231"/>
      <c r="I17" s="171" t="s">
        <v>273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25"/>
      <c r="B22" s="443"/>
      <c r="C22" s="443"/>
      <c r="D22" s="444" t="str">
        <f>E7</f>
        <v xml:space="preserve">JUHÁSZ </v>
      </c>
      <c r="E22" s="444"/>
      <c r="F22" s="444" t="str">
        <f>E9</f>
        <v>SZŐTS</v>
      </c>
      <c r="G22" s="444"/>
      <c r="H22" s="444" t="str">
        <f>E11</f>
        <v>PALOTÁS</v>
      </c>
      <c r="I22" s="444"/>
      <c r="J22" s="225"/>
      <c r="K22" s="225"/>
      <c r="L22" s="225"/>
      <c r="M22" s="312" t="s">
        <v>79</v>
      </c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ht="18.75" customHeight="1" x14ac:dyDescent="0.25">
      <c r="A23" s="239" t="s">
        <v>68</v>
      </c>
      <c r="B23" s="445" t="str">
        <f>E7</f>
        <v xml:space="preserve">JUHÁSZ </v>
      </c>
      <c r="C23" s="445"/>
      <c r="D23" s="446"/>
      <c r="E23" s="446"/>
      <c r="F23" s="447"/>
      <c r="G23" s="447"/>
      <c r="H23" s="447"/>
      <c r="I23" s="447"/>
      <c r="J23" s="225"/>
      <c r="K23" s="225"/>
      <c r="L23" s="225"/>
      <c r="M23" s="313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ht="18.75" customHeight="1" x14ac:dyDescent="0.25">
      <c r="A24" s="239" t="s">
        <v>88</v>
      </c>
      <c r="B24" s="445" t="str">
        <f>E9</f>
        <v>SZŐTS</v>
      </c>
      <c r="C24" s="445"/>
      <c r="D24" s="447"/>
      <c r="E24" s="447"/>
      <c r="F24" s="446"/>
      <c r="G24" s="446"/>
      <c r="H24" s="447"/>
      <c r="I24" s="447"/>
      <c r="J24" s="225"/>
      <c r="K24" s="225"/>
      <c r="L24" s="225"/>
      <c r="M24" s="313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ht="18.75" customHeight="1" x14ac:dyDescent="0.25">
      <c r="A25" s="239" t="s">
        <v>91</v>
      </c>
      <c r="B25" s="445" t="str">
        <f>E11</f>
        <v>PALOTÁS</v>
      </c>
      <c r="C25" s="445"/>
      <c r="D25" s="447"/>
      <c r="E25" s="447"/>
      <c r="F25" s="447"/>
      <c r="G25" s="447"/>
      <c r="H25" s="446"/>
      <c r="I25" s="446"/>
      <c r="J25" s="225"/>
      <c r="K25" s="225"/>
      <c r="L25" s="225"/>
      <c r="M25" s="313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314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ht="18.75" customHeight="1" x14ac:dyDescent="0.25">
      <c r="A27" s="225"/>
      <c r="B27" s="443"/>
      <c r="C27" s="443"/>
      <c r="D27" s="444" t="str">
        <f>E13</f>
        <v>BÁLINT</v>
      </c>
      <c r="E27" s="444"/>
      <c r="F27" s="444" t="str">
        <f>E15</f>
        <v xml:space="preserve">PÁLFFY </v>
      </c>
      <c r="G27" s="444"/>
      <c r="H27" s="444" t="str">
        <f>E17</f>
        <v>MAGYAR</v>
      </c>
      <c r="I27" s="444"/>
      <c r="J27" s="225"/>
      <c r="K27" s="225"/>
      <c r="L27" s="225"/>
      <c r="M27" s="314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239" t="s">
        <v>115</v>
      </c>
      <c r="B28" s="445" t="str">
        <f>E13</f>
        <v>BÁLINT</v>
      </c>
      <c r="C28" s="445"/>
      <c r="D28" s="446"/>
      <c r="E28" s="446"/>
      <c r="F28" s="447"/>
      <c r="G28" s="447"/>
      <c r="H28" s="447"/>
      <c r="I28" s="447"/>
      <c r="J28" s="225"/>
      <c r="K28" s="225"/>
      <c r="L28" s="225"/>
      <c r="M28" s="313"/>
    </row>
    <row r="29" spans="1:37" ht="18.75" customHeight="1" x14ac:dyDescent="0.25">
      <c r="A29" s="239" t="s">
        <v>117</v>
      </c>
      <c r="B29" s="445" t="str">
        <f>E15</f>
        <v xml:space="preserve">PÁLFFY </v>
      </c>
      <c r="C29" s="445"/>
      <c r="D29" s="447"/>
      <c r="E29" s="447"/>
      <c r="F29" s="446"/>
      <c r="G29" s="446"/>
      <c r="H29" s="447"/>
      <c r="I29" s="447"/>
      <c r="J29" s="225"/>
      <c r="K29" s="225"/>
      <c r="L29" s="225"/>
      <c r="M29" s="313"/>
    </row>
    <row r="30" spans="1:37" ht="18.75" customHeight="1" x14ac:dyDescent="0.25">
      <c r="A30" s="239" t="s">
        <v>120</v>
      </c>
      <c r="B30" s="445" t="str">
        <f>E17</f>
        <v>MAGYAR</v>
      </c>
      <c r="C30" s="445"/>
      <c r="D30" s="447"/>
      <c r="E30" s="447"/>
      <c r="F30" s="447"/>
      <c r="G30" s="447"/>
      <c r="H30" s="446"/>
      <c r="I30" s="446"/>
      <c r="J30" s="225"/>
      <c r="K30" s="225"/>
      <c r="L30" s="225"/>
      <c r="M30" s="313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 t="s">
        <v>121</v>
      </c>
      <c r="B32" s="225"/>
      <c r="C32" s="450" t="str">
        <f>IF(M23=1,B23,IF(M24=1,B24,IF(M25=1,B25,"")))</f>
        <v/>
      </c>
      <c r="D32" s="450"/>
      <c r="E32" s="227" t="s">
        <v>122</v>
      </c>
      <c r="F32" s="450" t="str">
        <f>IF(M28=1,B28,IF(M29=1,B29,IF(M30=1,B30,"")))</f>
        <v/>
      </c>
      <c r="G32" s="450"/>
      <c r="H32" s="225"/>
      <c r="I32" s="240"/>
      <c r="J32" s="225"/>
      <c r="K32" s="225"/>
      <c r="L32" s="225"/>
      <c r="M32" s="225"/>
    </row>
    <row r="33" spans="1:19" x14ac:dyDescent="0.25">
      <c r="A33" s="225"/>
      <c r="B33" s="225"/>
      <c r="C33" s="225"/>
      <c r="D33" s="225"/>
      <c r="E33" s="225"/>
      <c r="F33" s="227"/>
      <c r="G33" s="227"/>
      <c r="H33" s="225"/>
      <c r="I33" s="225"/>
      <c r="J33" s="225"/>
      <c r="K33" s="225"/>
      <c r="L33" s="225"/>
      <c r="M33" s="225"/>
    </row>
    <row r="34" spans="1:19" x14ac:dyDescent="0.25">
      <c r="A34" s="225" t="s">
        <v>123</v>
      </c>
      <c r="B34" s="225"/>
      <c r="C34" s="450" t="str">
        <f>IF(M23=2,B23,IF(M24=2,B24,IF(M25=2,B25,"")))</f>
        <v/>
      </c>
      <c r="D34" s="450"/>
      <c r="E34" s="227" t="s">
        <v>122</v>
      </c>
      <c r="F34" s="450" t="str">
        <f>IF(M28=2,B28,IF(M29=2,B29,IF(M30=2,B30,"")))</f>
        <v/>
      </c>
      <c r="G34" s="450"/>
      <c r="H34" s="225"/>
      <c r="I34" s="240"/>
      <c r="J34" s="225"/>
      <c r="K34" s="225"/>
      <c r="L34" s="225"/>
      <c r="M34" s="225"/>
    </row>
    <row r="35" spans="1:19" x14ac:dyDescent="0.25">
      <c r="A35" s="225"/>
      <c r="B35" s="225"/>
      <c r="C35" s="315"/>
      <c r="D35" s="315"/>
      <c r="E35" s="227"/>
      <c r="F35" s="315"/>
      <c r="G35" s="315"/>
      <c r="H35" s="225"/>
      <c r="I35" s="225"/>
      <c r="J35" s="225"/>
      <c r="K35" s="225"/>
      <c r="L35" s="225"/>
      <c r="M35" s="225"/>
    </row>
    <row r="36" spans="1:19" x14ac:dyDescent="0.25">
      <c r="A36" s="225" t="s">
        <v>124</v>
      </c>
      <c r="B36" s="225"/>
      <c r="C36" s="450" t="str">
        <f>IF(M23=3,B23,IF(M24=3,B24,IF(M25=3,B25,"")))</f>
        <v/>
      </c>
      <c r="D36" s="450"/>
      <c r="E36" s="227" t="s">
        <v>122</v>
      </c>
      <c r="F36" s="450" t="str">
        <f>IF(M28=3,B28,IF(M29=3,B29,IF(M30=3,B30,"")))</f>
        <v/>
      </c>
      <c r="G36" s="450"/>
      <c r="H36" s="225"/>
      <c r="I36" s="240"/>
      <c r="J36" s="225"/>
      <c r="K36" s="225"/>
      <c r="L36" s="225"/>
      <c r="M36" s="225"/>
    </row>
    <row r="37" spans="1:19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</row>
    <row r="38" spans="1:19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40"/>
      <c r="M38" s="225"/>
      <c r="O38" s="194"/>
      <c r="P38" s="194"/>
      <c r="Q38" s="194"/>
      <c r="R38" s="194"/>
      <c r="S38" s="194"/>
    </row>
    <row r="39" spans="1:19" x14ac:dyDescent="0.25">
      <c r="A39" s="241" t="s">
        <v>77</v>
      </c>
      <c r="B39" s="242"/>
      <c r="C39" s="243"/>
      <c r="D39" s="244" t="s">
        <v>95</v>
      </c>
      <c r="E39" s="245" t="s">
        <v>96</v>
      </c>
      <c r="F39" s="246"/>
      <c r="G39" s="244" t="s">
        <v>95</v>
      </c>
      <c r="H39" s="245" t="s">
        <v>97</v>
      </c>
      <c r="I39" s="247"/>
      <c r="J39" s="245" t="s">
        <v>98</v>
      </c>
      <c r="K39" s="248" t="s">
        <v>99</v>
      </c>
      <c r="L39" s="31"/>
      <c r="M39" s="246"/>
      <c r="O39" s="194"/>
      <c r="P39" s="251"/>
      <c r="Q39" s="251"/>
      <c r="R39" s="208"/>
      <c r="S39" s="194"/>
    </row>
    <row r="40" spans="1:19" x14ac:dyDescent="0.25">
      <c r="A40" s="252" t="s">
        <v>100</v>
      </c>
      <c r="B40" s="253"/>
      <c r="C40" s="254"/>
      <c r="D40" s="255">
        <v>1</v>
      </c>
      <c r="E40" s="449" t="str">
        <f>IF(D40&gt;$R$47,0,UPPER(VLOOKUP(D40,'Fiú 1 kcs. B ELO'!$A$7:$Q$134,2)))</f>
        <v xml:space="preserve">SCHNEIDER </v>
      </c>
      <c r="F40" s="449"/>
      <c r="G40" s="256" t="s">
        <v>101</v>
      </c>
      <c r="H40" s="253"/>
      <c r="I40" s="257"/>
      <c r="J40" s="258"/>
      <c r="K40" s="259" t="s">
        <v>102</v>
      </c>
      <c r="L40" s="260"/>
      <c r="M40" s="279"/>
      <c r="O40" s="194"/>
      <c r="P40" s="209"/>
      <c r="Q40" s="209"/>
      <c r="R40" s="262"/>
      <c r="S40" s="194"/>
    </row>
    <row r="41" spans="1:19" x14ac:dyDescent="0.25">
      <c r="A41" s="263" t="s">
        <v>103</v>
      </c>
      <c r="B41" s="264"/>
      <c r="C41" s="265"/>
      <c r="D41" s="266">
        <v>2</v>
      </c>
      <c r="E41" s="448" t="str">
        <f>IF(D41&gt;$R$47,0,UPPER(VLOOKUP(D41,'Fiú 1 kcs. B ELO'!$A$7:$Q$134,2)))</f>
        <v>BÉKÉSI</v>
      </c>
      <c r="F41" s="448"/>
      <c r="G41" s="267" t="s">
        <v>104</v>
      </c>
      <c r="H41" s="268"/>
      <c r="I41" s="269"/>
      <c r="J41" s="270"/>
      <c r="K41" s="271"/>
      <c r="L41" s="240"/>
      <c r="M41" s="272"/>
      <c r="O41" s="194"/>
      <c r="P41" s="262"/>
      <c r="Q41" s="273"/>
      <c r="R41" s="262"/>
      <c r="S41" s="194"/>
    </row>
    <row r="42" spans="1:19" x14ac:dyDescent="0.25">
      <c r="A42" s="274"/>
      <c r="B42" s="275"/>
      <c r="C42" s="276"/>
      <c r="D42" s="266"/>
      <c r="E42" s="277"/>
      <c r="F42" s="278"/>
      <c r="G42" s="267" t="s">
        <v>105</v>
      </c>
      <c r="H42" s="268"/>
      <c r="I42" s="269"/>
      <c r="J42" s="270"/>
      <c r="K42" s="259" t="s">
        <v>106</v>
      </c>
      <c r="L42" s="260"/>
      <c r="M42" s="279"/>
      <c r="O42" s="194"/>
      <c r="P42" s="209"/>
      <c r="Q42" s="209"/>
      <c r="R42" s="262"/>
      <c r="S42" s="194"/>
    </row>
    <row r="43" spans="1:19" x14ac:dyDescent="0.25">
      <c r="A43" s="280"/>
      <c r="B43" s="281"/>
      <c r="C43" s="282"/>
      <c r="D43" s="266"/>
      <c r="E43" s="277"/>
      <c r="F43" s="278"/>
      <c r="G43" s="267" t="s">
        <v>107</v>
      </c>
      <c r="H43" s="268"/>
      <c r="I43" s="269"/>
      <c r="J43" s="270"/>
      <c r="K43" s="283"/>
      <c r="L43" s="278"/>
      <c r="M43" s="261"/>
      <c r="O43" s="194"/>
      <c r="P43" s="262"/>
      <c r="Q43" s="273"/>
      <c r="R43" s="262"/>
      <c r="S43" s="194"/>
    </row>
    <row r="44" spans="1:19" x14ac:dyDescent="0.25">
      <c r="A44" s="284"/>
      <c r="B44" s="285"/>
      <c r="C44" s="286"/>
      <c r="D44" s="266"/>
      <c r="E44" s="277"/>
      <c r="F44" s="278"/>
      <c r="G44" s="267" t="s">
        <v>108</v>
      </c>
      <c r="H44" s="268"/>
      <c r="I44" s="269"/>
      <c r="J44" s="270"/>
      <c r="K44" s="263"/>
      <c r="L44" s="240"/>
      <c r="M44" s="272"/>
      <c r="O44" s="194"/>
      <c r="P44" s="262"/>
      <c r="Q44" s="273"/>
      <c r="R44" s="262"/>
      <c r="S44" s="194"/>
    </row>
    <row r="45" spans="1:19" x14ac:dyDescent="0.25">
      <c r="A45" s="287"/>
      <c r="B45" s="288"/>
      <c r="C45" s="282"/>
      <c r="D45" s="266"/>
      <c r="E45" s="277"/>
      <c r="F45" s="278"/>
      <c r="G45" s="267" t="s">
        <v>109</v>
      </c>
      <c r="H45" s="268"/>
      <c r="I45" s="269"/>
      <c r="J45" s="270"/>
      <c r="K45" s="259" t="s">
        <v>33</v>
      </c>
      <c r="L45" s="260"/>
      <c r="M45" s="279"/>
      <c r="O45" s="194"/>
      <c r="P45" s="209"/>
      <c r="Q45" s="209"/>
      <c r="R45" s="262"/>
      <c r="S45" s="194"/>
    </row>
    <row r="46" spans="1:19" x14ac:dyDescent="0.25">
      <c r="A46" s="287"/>
      <c r="B46" s="288"/>
      <c r="C46" s="289"/>
      <c r="D46" s="266"/>
      <c r="E46" s="277"/>
      <c r="F46" s="278"/>
      <c r="G46" s="267" t="s">
        <v>110</v>
      </c>
      <c r="H46" s="268"/>
      <c r="I46" s="269"/>
      <c r="J46" s="270"/>
      <c r="K46" s="283"/>
      <c r="L46" s="278"/>
      <c r="M46" s="261"/>
      <c r="O46" s="194"/>
      <c r="P46" s="262"/>
      <c r="Q46" s="273"/>
      <c r="R46" s="262"/>
      <c r="S46" s="194"/>
    </row>
    <row r="47" spans="1:19" x14ac:dyDescent="0.25">
      <c r="A47" s="290"/>
      <c r="B47" s="291"/>
      <c r="C47" s="292"/>
      <c r="D47" s="293"/>
      <c r="E47" s="294"/>
      <c r="F47" s="240"/>
      <c r="G47" s="295" t="s">
        <v>111</v>
      </c>
      <c r="H47" s="264"/>
      <c r="I47" s="296"/>
      <c r="J47" s="297"/>
      <c r="K47" s="263">
        <f>L4</f>
        <v>0</v>
      </c>
      <c r="L47" s="240"/>
      <c r="M47" s="272"/>
      <c r="O47" s="194"/>
      <c r="P47" s="262"/>
      <c r="Q47" s="273"/>
      <c r="R47" s="298">
        <f>MIN(4,'Fiú 1 kcs. B ELO'!Q5)</f>
        <v>4</v>
      </c>
      <c r="S47" s="194"/>
    </row>
    <row r="48" spans="1:19" x14ac:dyDescent="0.25">
      <c r="O48" s="194"/>
      <c r="P48" s="194"/>
      <c r="Q48" s="194"/>
      <c r="R48" s="194"/>
      <c r="S48" s="194"/>
    </row>
    <row r="49" spans="15:19" x14ac:dyDescent="0.25">
      <c r="O49" s="194"/>
      <c r="P49" s="194"/>
      <c r="Q49" s="194"/>
      <c r="R49" s="194"/>
      <c r="S49" s="194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28" priority="3" stopIfTrue="1">
      <formula>$O$1="CU"</formula>
    </cfRule>
  </conditionalFormatting>
  <conditionalFormatting sqref="E7 E9 E11 E13 E15 E17">
    <cfRule type="cellIs" dxfId="27" priority="4" stopIfTrue="1" operator="equal">
      <formula>"Bye"</formula>
    </cfRule>
  </conditionalFormatting>
  <conditionalFormatting sqref="I9">
    <cfRule type="expression" dxfId="26" priority="2" stopIfTrue="1">
      <formula>$S9&gt;=1</formula>
    </cfRule>
  </conditionalFormatting>
  <conditionalFormatting sqref="I17">
    <cfRule type="expression" dxfId="25" priority="1" stopIfTrue="1">
      <formula>$S17&gt;=1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4B17-2546-4586-9068-028CA3AD3E1C}">
  <sheetPr codeName="Munka38">
    <tabColor indexed="11"/>
  </sheetPr>
  <dimension ref="A1:AK51"/>
  <sheetViews>
    <sheetView showZeros="0" workbookViewId="0">
      <selection activeCell="R20" sqref="R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Altalanos!$D$8</f>
        <v>Fiú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5</v>
      </c>
      <c r="C7" s="229">
        <f>IF($B7="","",VLOOKUP($B7,'Fiú 1 kcs. B ELO'!$A$7:$O$22,5))</f>
        <v>0</v>
      </c>
      <c r="D7" s="229">
        <f>IF($B7="","",VLOOKUP($B7,'Fiú 1 kcs. B ELO'!$A$7:$O$22,15))</f>
        <v>0</v>
      </c>
      <c r="E7" s="307" t="str">
        <f>UPPER(IF($B7="","",VLOOKUP($B7,'Fiú 1 kcs. B ELO'!$A$7:$O$22,2)))</f>
        <v xml:space="preserve">MÉSZÁROS </v>
      </c>
      <c r="F7" s="308"/>
      <c r="G7" s="307" t="str">
        <f>IF($B7="","",VLOOKUP($B7,'Fiú 1 kcs. B ELO'!$A$7:$O$22,3))</f>
        <v>Erik</v>
      </c>
      <c r="H7" s="308"/>
      <c r="I7" s="307" t="str">
        <f>IF($B7="","",VLOOKUP($B7,'Fiú 1 kcs. B ELO'!$A$7:$O$22,4))</f>
        <v>Balázs Győző Református Gimnázium, Egységes Művészeti Szakgimnázium és Magyar - Angol Két Tanítási Nyelvű Művészeti Általános Iskola, Alapfokú Művészetoktatási Iskola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210" t="s">
        <v>69</v>
      </c>
      <c r="R7" s="303" t="s">
        <v>118</v>
      </c>
      <c r="S7" s="303" t="s">
        <v>125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219" t="s">
        <v>72</v>
      </c>
      <c r="R8" s="304" t="s">
        <v>119</v>
      </c>
      <c r="S8" s="304" t="s">
        <v>126</v>
      </c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/>
      <c r="C9" s="229" t="str">
        <f>IF($B9="","",VLOOKUP($B9,'Fiú 1 kcs. B ELO'!$A$7:$O$22,5))</f>
        <v/>
      </c>
      <c r="D9" s="229" t="str">
        <f>IF($B9="","",VLOOKUP($B9,'Fiú 1 kcs. B ELO'!$A$7:$O$22,15))</f>
        <v/>
      </c>
      <c r="E9" s="230" t="s">
        <v>295</v>
      </c>
      <c r="F9" s="231"/>
      <c r="G9" s="230" t="s">
        <v>218</v>
      </c>
      <c r="H9" s="231"/>
      <c r="I9" s="171" t="s">
        <v>275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223" t="s">
        <v>82</v>
      </c>
      <c r="R9" s="309" t="s">
        <v>116</v>
      </c>
      <c r="S9" s="309" t="s">
        <v>127</v>
      </c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>
        <v>3</v>
      </c>
      <c r="C11" s="229">
        <f>IF($B11="","",VLOOKUP($B11,'Fiú 1 kcs. B ELO'!$A$7:$O$22,5))</f>
        <v>0</v>
      </c>
      <c r="D11" s="229">
        <f>IF($B11="","",VLOOKUP($B11,'Fiú 1 kcs. B ELO'!$A$7:$O$22,15))</f>
        <v>0</v>
      </c>
      <c r="E11" s="230" t="str">
        <f>UPPER(IF($B11="","",VLOOKUP($B11,'Fiú 1 kcs. B ELO'!$A$7:$O$22,2)))</f>
        <v xml:space="preserve">GYIMESI </v>
      </c>
      <c r="F11" s="231"/>
      <c r="G11" s="230" t="str">
        <f>IF($B11="","",VLOOKUP($B11,'Fiú 1 kcs. B ELO'!$A$7:$O$22,3))</f>
        <v>András</v>
      </c>
      <c r="H11" s="231"/>
      <c r="I11" s="230" t="str">
        <f>IF($B11="","",VLOOKUP($B11,'Fiú 1 kcs. B ELO'!$A$7:$O$22,4))</f>
        <v>Gyulai Római Katolikus Gimnázium, Általános Iskola, Óvoda és Kollégium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05" t="s">
        <v>115</v>
      </c>
      <c r="B13" s="306"/>
      <c r="C13" s="229" t="str">
        <f>IF($B13="","",VLOOKUP($B13,'Fiú 1 kcs. B ELO'!$A$7:$O$22,5))</f>
        <v/>
      </c>
      <c r="D13" s="229" t="str">
        <f>IF($B13="","",VLOOKUP($B13,'Fiú 1 kcs. B ELO'!$A$7:$O$22,15))</f>
        <v/>
      </c>
      <c r="E13" s="307" t="s">
        <v>296</v>
      </c>
      <c r="F13" s="308"/>
      <c r="G13" s="307" t="s">
        <v>215</v>
      </c>
      <c r="H13" s="308"/>
      <c r="I13" s="171" t="s">
        <v>192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7" t="s">
        <v>117</v>
      </c>
      <c r="B15" s="311">
        <v>2</v>
      </c>
      <c r="C15" s="229">
        <f>IF($B15="","",VLOOKUP($B15,'Fiú 1 kcs. B ELO'!$A$7:$O$22,5))</f>
        <v>0</v>
      </c>
      <c r="D15" s="229">
        <f>IF($B15="","",VLOOKUP($B15,'Fiú 1 kcs. B ELO'!$A$7:$O$22,15))</f>
        <v>0</v>
      </c>
      <c r="E15" s="230" t="str">
        <f>UPPER(IF($B15="","",VLOOKUP($B15,'Fiú 1 kcs. B ELO'!$A$7:$O$22,2)))</f>
        <v>BÉKÉSI</v>
      </c>
      <c r="F15" s="231"/>
      <c r="G15" s="230" t="str">
        <f>IF($B15="","",VLOOKUP($B15,'Fiú 1 kcs. B ELO'!$A$7:$O$22,3))</f>
        <v>Ádám</v>
      </c>
      <c r="H15" s="231"/>
      <c r="I15" s="230" t="str">
        <f>IF($B15="","",VLOOKUP($B15,'Fiú 1 kcs. B ELO'!$A$7:$O$22,4))</f>
        <v>Bólyi Általános Iskola és Alapfokú Művészeti Iskola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>
        <v>14</v>
      </c>
      <c r="C17" s="229">
        <f>IF($B17="","",VLOOKUP($B17,'Fiú 1 kcs. B ELO'!$A$7:$O$22,5))</f>
        <v>0</v>
      </c>
      <c r="D17" s="229">
        <f>IF($B17="","",VLOOKUP($B17,'Fiú 1 kcs. B ELO'!$A$7:$O$22,15))</f>
        <v>0</v>
      </c>
      <c r="E17" s="230" t="str">
        <f>UPPER(IF($B17="","",VLOOKUP($B17,'Fiú 1 kcs. B ELO'!$A$7:$O$22,2)))</f>
        <v>PAPP</v>
      </c>
      <c r="F17" s="231"/>
      <c r="G17" s="230" t="str">
        <f>IF($B17="","",VLOOKUP($B17,'Fiú 1 kcs. B ELO'!$A$7:$O$22,3))</f>
        <v>Milán</v>
      </c>
      <c r="H17" s="231"/>
      <c r="I17" s="230" t="str">
        <f>IF($B17="","",VLOOKUP($B17,'Fiú 1 kcs. B ELO'!$A$7:$O$22,4))</f>
        <v>Jászberényi Nagyboldogasszony Katolikus Óvoda, Kéttannyelvű Általános Iskola és Gimnázium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7"/>
      <c r="B18" s="310"/>
      <c r="C18" s="236"/>
      <c r="D18" s="236"/>
      <c r="E18" s="236"/>
      <c r="F18" s="236"/>
      <c r="G18" s="236"/>
      <c r="H18" s="236"/>
      <c r="I18" s="236"/>
      <c r="J18" s="225"/>
      <c r="K18" s="227"/>
      <c r="L18" s="227"/>
      <c r="M18" s="237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227" t="s">
        <v>120</v>
      </c>
      <c r="B19" s="311"/>
      <c r="C19" s="229" t="str">
        <f>IF($B19="","",VLOOKUP($B19,'Fiú 1 kcs. B ELO'!$A$7:$O$22,5))</f>
        <v/>
      </c>
      <c r="D19" s="229" t="str">
        <f>IF($B19="","",VLOOKUP($B19,'Fiú 1 kcs. B ELO'!$A$7:$O$22,15))</f>
        <v/>
      </c>
      <c r="E19" s="230" t="str">
        <f>UPPER(IF($B19="","",VLOOKUP($B19,'Fiú 1 kcs. B ELO'!$A$7:$O$22,2)))</f>
        <v/>
      </c>
      <c r="F19" s="231"/>
      <c r="G19" s="230" t="str">
        <f>IF($B19="","",VLOOKUP($B19,'Fiú 1 kcs. B ELO'!$A$7:$O$22,3))</f>
        <v/>
      </c>
      <c r="H19" s="231"/>
      <c r="I19" s="230" t="str">
        <f>IF($B19="","",VLOOKUP($B19,'Fiú 1 kcs. B ELO'!$A$7:$O$22,4))</f>
        <v/>
      </c>
      <c r="J19" s="225"/>
      <c r="K19" s="232"/>
      <c r="L19" s="233" t="str">
        <f>IF(K19="","",CONCATENATE(VLOOKUP($Y$3,$AB$1:$AK$1,K19)," pont"))</f>
        <v/>
      </c>
      <c r="M19" s="234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25"/>
      <c r="B22" s="443"/>
      <c r="C22" s="443"/>
      <c r="D22" s="444" t="str">
        <f>E7</f>
        <v xml:space="preserve">MÉSZÁROS </v>
      </c>
      <c r="E22" s="444"/>
      <c r="F22" s="444" t="str">
        <f>E9</f>
        <v>ECSŐDI</v>
      </c>
      <c r="G22" s="444"/>
      <c r="H22" s="444" t="str">
        <f>E11</f>
        <v xml:space="preserve">GYIMESI </v>
      </c>
      <c r="I22" s="444"/>
      <c r="J22" s="225"/>
      <c r="K22" s="225"/>
      <c r="L22" s="225"/>
      <c r="M22" s="312" t="s">
        <v>79</v>
      </c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ht="18.75" customHeight="1" x14ac:dyDescent="0.25">
      <c r="A23" s="239" t="s">
        <v>68</v>
      </c>
      <c r="B23" s="445" t="str">
        <f>E7</f>
        <v xml:space="preserve">MÉSZÁROS </v>
      </c>
      <c r="C23" s="445"/>
      <c r="D23" s="446"/>
      <c r="E23" s="446"/>
      <c r="F23" s="447"/>
      <c r="G23" s="447"/>
      <c r="H23" s="447"/>
      <c r="I23" s="447"/>
      <c r="J23" s="225"/>
      <c r="K23" s="225"/>
      <c r="L23" s="225"/>
      <c r="M23" s="313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ht="18.75" customHeight="1" x14ac:dyDescent="0.25">
      <c r="A24" s="239" t="s">
        <v>88</v>
      </c>
      <c r="B24" s="445" t="str">
        <f>E9</f>
        <v>ECSŐDI</v>
      </c>
      <c r="C24" s="445"/>
      <c r="D24" s="447"/>
      <c r="E24" s="447"/>
      <c r="F24" s="446"/>
      <c r="G24" s="446"/>
      <c r="H24" s="447"/>
      <c r="I24" s="447"/>
      <c r="J24" s="225"/>
      <c r="K24" s="225"/>
      <c r="L24" s="225"/>
      <c r="M24" s="313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ht="18.75" customHeight="1" x14ac:dyDescent="0.25">
      <c r="A25" s="239" t="s">
        <v>91</v>
      </c>
      <c r="B25" s="445" t="str">
        <f>E11</f>
        <v xml:space="preserve">GYIMESI </v>
      </c>
      <c r="C25" s="445"/>
      <c r="D25" s="447"/>
      <c r="E25" s="447"/>
      <c r="F25" s="447"/>
      <c r="G25" s="447"/>
      <c r="H25" s="446"/>
      <c r="I25" s="446"/>
      <c r="J25" s="225"/>
      <c r="K25" s="225"/>
      <c r="L25" s="225"/>
      <c r="M25" s="313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314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ht="18.75" customHeight="1" x14ac:dyDescent="0.25">
      <c r="A27" s="225"/>
      <c r="B27" s="443"/>
      <c r="C27" s="443"/>
      <c r="D27" s="444" t="str">
        <f>E13</f>
        <v>MAKAI</v>
      </c>
      <c r="E27" s="444"/>
      <c r="F27" s="444" t="str">
        <f>E15</f>
        <v>BÉKÉSI</v>
      </c>
      <c r="G27" s="444"/>
      <c r="H27" s="444" t="str">
        <f>E17</f>
        <v>PAPP</v>
      </c>
      <c r="I27" s="444"/>
      <c r="J27" s="444" t="str">
        <f>E19</f>
        <v/>
      </c>
      <c r="K27" s="444"/>
      <c r="L27" s="225"/>
      <c r="M27" s="314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239" t="s">
        <v>115</v>
      </c>
      <c r="B28" s="445" t="str">
        <f>E13</f>
        <v>MAKAI</v>
      </c>
      <c r="C28" s="445"/>
      <c r="D28" s="446"/>
      <c r="E28" s="446"/>
      <c r="F28" s="447"/>
      <c r="G28" s="447"/>
      <c r="H28" s="447"/>
      <c r="I28" s="447"/>
      <c r="J28" s="444"/>
      <c r="K28" s="444"/>
      <c r="L28" s="225"/>
      <c r="M28" s="313"/>
    </row>
    <row r="29" spans="1:37" ht="18.75" customHeight="1" x14ac:dyDescent="0.25">
      <c r="A29" s="239" t="s">
        <v>117</v>
      </c>
      <c r="B29" s="445" t="str">
        <f>E15</f>
        <v>BÉKÉSI</v>
      </c>
      <c r="C29" s="445"/>
      <c r="D29" s="447"/>
      <c r="E29" s="447"/>
      <c r="F29" s="446"/>
      <c r="G29" s="446"/>
      <c r="H29" s="447"/>
      <c r="I29" s="447"/>
      <c r="J29" s="447"/>
      <c r="K29" s="447"/>
      <c r="L29" s="225"/>
      <c r="M29" s="313"/>
    </row>
    <row r="30" spans="1:37" ht="18.75" customHeight="1" x14ac:dyDescent="0.25">
      <c r="A30" s="239" t="s">
        <v>120</v>
      </c>
      <c r="B30" s="445" t="str">
        <f>E17</f>
        <v>PAPP</v>
      </c>
      <c r="C30" s="445"/>
      <c r="D30" s="447"/>
      <c r="E30" s="447"/>
      <c r="F30" s="447"/>
      <c r="G30" s="447"/>
      <c r="H30" s="446"/>
      <c r="I30" s="446"/>
      <c r="J30" s="447"/>
      <c r="K30" s="447"/>
      <c r="L30" s="225"/>
      <c r="M30" s="313"/>
    </row>
    <row r="31" spans="1:37" ht="18.75" customHeight="1" x14ac:dyDescent="0.25">
      <c r="A31" s="239" t="s">
        <v>128</v>
      </c>
      <c r="B31" s="445" t="str">
        <f>E19</f>
        <v/>
      </c>
      <c r="C31" s="445"/>
      <c r="D31" s="447"/>
      <c r="E31" s="447"/>
      <c r="F31" s="447"/>
      <c r="G31" s="447"/>
      <c r="H31" s="444"/>
      <c r="I31" s="444"/>
      <c r="J31" s="446"/>
      <c r="K31" s="446"/>
      <c r="L31" s="225"/>
      <c r="M31" s="313"/>
    </row>
    <row r="32" spans="1:37" ht="18.75" customHeight="1" x14ac:dyDescent="0.25">
      <c r="A32" s="316"/>
      <c r="B32" s="317"/>
      <c r="C32" s="317"/>
      <c r="D32" s="316"/>
      <c r="E32" s="316"/>
      <c r="F32" s="316"/>
      <c r="G32" s="316"/>
      <c r="H32" s="316"/>
      <c r="I32" s="316"/>
      <c r="J32" s="225"/>
      <c r="K32" s="225"/>
      <c r="L32" s="225"/>
      <c r="M32" s="318"/>
    </row>
    <row r="33" spans="1:19" x14ac:dyDescent="0.25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</row>
    <row r="34" spans="1:19" x14ac:dyDescent="0.25">
      <c r="A34" s="225" t="s">
        <v>121</v>
      </c>
      <c r="B34" s="225"/>
      <c r="C34" s="450" t="str">
        <f>IF(M23=1,B23,IF(M24=1,B24,IF(M25=1,B25,"")))</f>
        <v/>
      </c>
      <c r="D34" s="450"/>
      <c r="E34" s="227" t="s">
        <v>122</v>
      </c>
      <c r="F34" s="450" t="str">
        <f>IF(M28=1,B28,IF(M29=1,B29,IF(M30=1,B30,IF(M31=1,B31,""))))</f>
        <v/>
      </c>
      <c r="G34" s="450"/>
      <c r="H34" s="225"/>
      <c r="I34" s="240"/>
      <c r="J34" s="225"/>
      <c r="K34" s="225"/>
      <c r="L34" s="225"/>
      <c r="M34" s="225"/>
    </row>
    <row r="35" spans="1:19" x14ac:dyDescent="0.25">
      <c r="A35" s="225"/>
      <c r="B35" s="225"/>
      <c r="C35" s="225"/>
      <c r="D35" s="225"/>
      <c r="E35" s="225"/>
      <c r="F35" s="227"/>
      <c r="G35" s="227"/>
      <c r="H35" s="225"/>
      <c r="I35" s="225"/>
      <c r="J35" s="225"/>
      <c r="K35" s="225"/>
      <c r="L35" s="225"/>
      <c r="M35" s="225"/>
    </row>
    <row r="36" spans="1:19" x14ac:dyDescent="0.25">
      <c r="A36" s="225" t="s">
        <v>123</v>
      </c>
      <c r="B36" s="225"/>
      <c r="C36" s="450" t="str">
        <f>IF(M23=2,B23,IF(M24=2,B24,IF(M25=2,B25,"")))</f>
        <v/>
      </c>
      <c r="D36" s="450"/>
      <c r="E36" s="227" t="s">
        <v>122</v>
      </c>
      <c r="F36" s="450" t="str">
        <f>IF(M28=2,B28,IF(M29=2,B29,IF(M30=2,B30,IF(M31=2,B31,""))))</f>
        <v/>
      </c>
      <c r="G36" s="450"/>
      <c r="H36" s="225"/>
      <c r="I36" s="240"/>
      <c r="J36" s="225"/>
      <c r="K36" s="225"/>
      <c r="L36" s="225"/>
      <c r="M36" s="225"/>
    </row>
    <row r="37" spans="1:19" x14ac:dyDescent="0.25">
      <c r="A37" s="225"/>
      <c r="B37" s="225"/>
      <c r="C37" s="315"/>
      <c r="D37" s="315"/>
      <c r="E37" s="227"/>
      <c r="F37" s="315"/>
      <c r="G37" s="315"/>
      <c r="H37" s="225"/>
      <c r="I37" s="225"/>
      <c r="J37" s="225"/>
      <c r="K37" s="225"/>
      <c r="L37" s="225"/>
      <c r="M37" s="225"/>
    </row>
    <row r="38" spans="1:19" x14ac:dyDescent="0.25">
      <c r="A38" s="225" t="s">
        <v>124</v>
      </c>
      <c r="B38" s="225"/>
      <c r="C38" s="450" t="str">
        <f>IF(M23=3,B23,IF(M24=3,B24,IF(M25=3,B25,"")))</f>
        <v/>
      </c>
      <c r="D38" s="450"/>
      <c r="E38" s="227" t="s">
        <v>122</v>
      </c>
      <c r="F38" s="450" t="str">
        <f>IF(M28=3,B28,IF(M29=3,B29,IF(M30=3,B30,IF(M31=3,B31,""))))</f>
        <v/>
      </c>
      <c r="G38" s="450"/>
      <c r="H38" s="225"/>
      <c r="I38" s="240"/>
      <c r="J38" s="225"/>
      <c r="K38" s="225"/>
      <c r="L38" s="225"/>
      <c r="M38" s="225"/>
    </row>
    <row r="39" spans="1:19" x14ac:dyDescent="0.25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19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40"/>
      <c r="M40" s="225"/>
      <c r="O40" s="194"/>
      <c r="P40" s="194"/>
      <c r="Q40" s="194"/>
      <c r="R40" s="194"/>
      <c r="S40" s="194"/>
    </row>
    <row r="41" spans="1:19" x14ac:dyDescent="0.25">
      <c r="A41" s="241" t="s">
        <v>77</v>
      </c>
      <c r="B41" s="242"/>
      <c r="C41" s="243"/>
      <c r="D41" s="244" t="s">
        <v>95</v>
      </c>
      <c r="E41" s="245" t="s">
        <v>96</v>
      </c>
      <c r="F41" s="246"/>
      <c r="G41" s="244" t="s">
        <v>95</v>
      </c>
      <c r="H41" s="245" t="s">
        <v>97</v>
      </c>
      <c r="I41" s="247"/>
      <c r="J41" s="245" t="s">
        <v>98</v>
      </c>
      <c r="K41" s="248" t="s">
        <v>99</v>
      </c>
      <c r="L41" s="31"/>
      <c r="M41" s="246"/>
      <c r="O41" s="194"/>
      <c r="P41" s="251"/>
      <c r="Q41" s="251"/>
      <c r="R41" s="208"/>
      <c r="S41" s="194"/>
    </row>
    <row r="42" spans="1:19" x14ac:dyDescent="0.25">
      <c r="A42" s="252" t="s">
        <v>100</v>
      </c>
      <c r="B42" s="253"/>
      <c r="C42" s="254"/>
      <c r="D42" s="255">
        <v>1</v>
      </c>
      <c r="E42" s="449" t="str">
        <f>IF(D42&gt;$R$44,0,UPPER(VLOOKUP(D42,'Fiú 1 kcs. B ELO'!$A$7:$Q$134,2)))</f>
        <v xml:space="preserve">SCHNEIDER </v>
      </c>
      <c r="F42" s="449"/>
      <c r="G42" s="256" t="s">
        <v>101</v>
      </c>
      <c r="H42" s="253"/>
      <c r="I42" s="257"/>
      <c r="J42" s="258"/>
      <c r="K42" s="259" t="s">
        <v>102</v>
      </c>
      <c r="L42" s="260"/>
      <c r="M42" s="279"/>
      <c r="O42" s="194"/>
      <c r="P42" s="209"/>
      <c r="Q42" s="209"/>
      <c r="R42" s="262"/>
      <c r="S42" s="194"/>
    </row>
    <row r="43" spans="1:19" x14ac:dyDescent="0.25">
      <c r="A43" s="263" t="s">
        <v>103</v>
      </c>
      <c r="B43" s="264"/>
      <c r="C43" s="265"/>
      <c r="D43" s="266">
        <v>2</v>
      </c>
      <c r="E43" s="448" t="str">
        <f>IF(D43&gt;$R$44,0,UPPER(VLOOKUP(D43,'Fiú 1 kcs. B ELO'!$A$7:$Q$134,2)))</f>
        <v>BÉKÉSI</v>
      </c>
      <c r="F43" s="448"/>
      <c r="G43" s="267" t="s">
        <v>104</v>
      </c>
      <c r="H43" s="268"/>
      <c r="I43" s="269"/>
      <c r="J43" s="270"/>
      <c r="K43" s="271"/>
      <c r="L43" s="240"/>
      <c r="M43" s="272"/>
      <c r="O43" s="194"/>
      <c r="P43" s="262"/>
      <c r="Q43" s="273"/>
      <c r="R43" s="262"/>
      <c r="S43" s="194"/>
    </row>
    <row r="44" spans="1:19" x14ac:dyDescent="0.25">
      <c r="A44" s="274"/>
      <c r="B44" s="275"/>
      <c r="C44" s="276"/>
      <c r="D44" s="266"/>
      <c r="E44" s="277"/>
      <c r="F44" s="278"/>
      <c r="G44" s="267" t="s">
        <v>105</v>
      </c>
      <c r="H44" s="268"/>
      <c r="I44" s="269"/>
      <c r="J44" s="270"/>
      <c r="K44" s="259" t="s">
        <v>106</v>
      </c>
      <c r="L44" s="260"/>
      <c r="M44" s="279"/>
      <c r="O44" s="194"/>
      <c r="P44" s="209"/>
      <c r="Q44" s="209"/>
      <c r="R44" s="298">
        <f>MIN(4,'Fiú 1 kcs. B ELO'!Q2)</f>
        <v>4</v>
      </c>
      <c r="S44" s="194"/>
    </row>
    <row r="45" spans="1:19" x14ac:dyDescent="0.25">
      <c r="A45" s="280"/>
      <c r="B45" s="281"/>
      <c r="C45" s="282"/>
      <c r="D45" s="266"/>
      <c r="E45" s="277"/>
      <c r="F45" s="278"/>
      <c r="G45" s="267" t="s">
        <v>107</v>
      </c>
      <c r="H45" s="268"/>
      <c r="I45" s="269"/>
      <c r="J45" s="270"/>
      <c r="K45" s="283"/>
      <c r="L45" s="278"/>
      <c r="M45" s="261"/>
      <c r="O45" s="194"/>
      <c r="P45" s="262"/>
      <c r="Q45" s="273"/>
      <c r="R45" s="262"/>
      <c r="S45" s="194"/>
    </row>
    <row r="46" spans="1:19" x14ac:dyDescent="0.25">
      <c r="A46" s="284"/>
      <c r="B46" s="285"/>
      <c r="C46" s="286"/>
      <c r="D46" s="266"/>
      <c r="E46" s="277"/>
      <c r="F46" s="278"/>
      <c r="G46" s="267" t="s">
        <v>108</v>
      </c>
      <c r="H46" s="268"/>
      <c r="I46" s="269"/>
      <c r="J46" s="270"/>
      <c r="K46" s="263"/>
      <c r="L46" s="240"/>
      <c r="M46" s="272"/>
      <c r="O46" s="194"/>
      <c r="P46" s="262"/>
      <c r="Q46" s="273"/>
      <c r="R46" s="262"/>
      <c r="S46" s="194"/>
    </row>
    <row r="47" spans="1:19" x14ac:dyDescent="0.25">
      <c r="A47" s="287"/>
      <c r="B47" s="288"/>
      <c r="C47" s="282"/>
      <c r="D47" s="266"/>
      <c r="E47" s="277"/>
      <c r="F47" s="278"/>
      <c r="G47" s="267" t="s">
        <v>109</v>
      </c>
      <c r="H47" s="268"/>
      <c r="I47" s="269"/>
      <c r="J47" s="270"/>
      <c r="K47" s="259" t="s">
        <v>33</v>
      </c>
      <c r="L47" s="260"/>
      <c r="M47" s="279"/>
      <c r="O47" s="194"/>
      <c r="P47" s="209"/>
      <c r="Q47" s="209"/>
      <c r="R47" s="262"/>
      <c r="S47" s="194"/>
    </row>
    <row r="48" spans="1:19" x14ac:dyDescent="0.25">
      <c r="A48" s="287"/>
      <c r="B48" s="288"/>
      <c r="C48" s="289"/>
      <c r="D48" s="266"/>
      <c r="E48" s="277"/>
      <c r="F48" s="278"/>
      <c r="G48" s="267" t="s">
        <v>110</v>
      </c>
      <c r="H48" s="268"/>
      <c r="I48" s="269"/>
      <c r="J48" s="270"/>
      <c r="K48" s="283"/>
      <c r="L48" s="278"/>
      <c r="M48" s="261"/>
      <c r="O48" s="194"/>
      <c r="P48" s="262"/>
      <c r="Q48" s="273"/>
      <c r="R48" s="262"/>
      <c r="S48" s="194"/>
    </row>
    <row r="49" spans="1:19" x14ac:dyDescent="0.25">
      <c r="A49" s="290"/>
      <c r="B49" s="291"/>
      <c r="C49" s="292"/>
      <c r="D49" s="293"/>
      <c r="E49" s="294"/>
      <c r="F49" s="240"/>
      <c r="G49" s="295" t="s">
        <v>111</v>
      </c>
      <c r="H49" s="264"/>
      <c r="I49" s="296"/>
      <c r="J49" s="297"/>
      <c r="K49" s="263">
        <f>L4</f>
        <v>0</v>
      </c>
      <c r="L49" s="240"/>
      <c r="M49" s="272"/>
      <c r="O49" s="194"/>
      <c r="P49" s="262"/>
      <c r="Q49" s="273"/>
      <c r="R49" s="298"/>
      <c r="S49" s="194"/>
    </row>
    <row r="50" spans="1:19" x14ac:dyDescent="0.25">
      <c r="O50" s="194"/>
      <c r="P50" s="194"/>
      <c r="Q50" s="194"/>
      <c r="R50" s="194"/>
      <c r="S50" s="194"/>
    </row>
    <row r="51" spans="1:19" x14ac:dyDescent="0.25">
      <c r="O51" s="194"/>
      <c r="P51" s="194"/>
      <c r="Q51" s="194"/>
      <c r="R51" s="194"/>
      <c r="S51" s="194"/>
    </row>
  </sheetData>
  <sheetProtection selectLockedCells="1" selectUnlockedCells="1"/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9 R44">
    <cfRule type="expression" dxfId="24" priority="3" stopIfTrue="1">
      <formula>$O$1="CU"</formula>
    </cfRule>
  </conditionalFormatting>
  <conditionalFormatting sqref="E7 E9 E11 E13 E15 E17 E19">
    <cfRule type="cellIs" dxfId="23" priority="4" stopIfTrue="1" operator="equal">
      <formula>"Bye"</formula>
    </cfRule>
  </conditionalFormatting>
  <conditionalFormatting sqref="I9">
    <cfRule type="expression" dxfId="22" priority="2" stopIfTrue="1">
      <formula>$S9&gt;=1</formula>
    </cfRule>
  </conditionalFormatting>
  <conditionalFormatting sqref="I13">
    <cfRule type="expression" dxfId="21" priority="1" stopIfTrue="1">
      <formula>$S13&gt;=1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A45-7589-4A43-8866-1E03C61478DB}">
  <sheetPr codeName="Sheet38">
    <pageSetUpPr fitToPage="1"/>
  </sheetPr>
  <dimension ref="A1:P42"/>
  <sheetViews>
    <sheetView showGridLines="0" showZeros="0" workbookViewId="0">
      <selection activeCell="A22" activeCellId="1" sqref="B25:D28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6" ht="24.6" x14ac:dyDescent="0.3">
      <c r="A1" s="42" t="str">
        <f>Altalanos!$A$6</f>
        <v>Diákolimpia 2026</v>
      </c>
      <c r="B1" s="43"/>
      <c r="C1" s="43"/>
      <c r="D1" s="31"/>
      <c r="E1" s="31"/>
      <c r="F1" s="44"/>
      <c r="G1" s="31"/>
      <c r="H1" s="31"/>
      <c r="I1" s="31"/>
      <c r="J1" s="31"/>
      <c r="K1" s="31"/>
      <c r="L1" s="31"/>
      <c r="M1" s="31"/>
      <c r="N1" s="45"/>
    </row>
    <row r="2" spans="1:16" x14ac:dyDescent="0.25">
      <c r="A2" s="46"/>
      <c r="B2" s="47"/>
      <c r="C2" s="47"/>
      <c r="D2" s="31"/>
      <c r="E2" s="31"/>
      <c r="F2" s="31"/>
      <c r="G2" s="31"/>
      <c r="H2" s="31"/>
      <c r="I2" s="31"/>
      <c r="J2" s="31"/>
      <c r="K2" s="31"/>
      <c r="L2" s="31"/>
      <c r="M2" s="31"/>
      <c r="N2" s="44"/>
    </row>
    <row r="3" spans="1:16" ht="39.75" customHeight="1" x14ac:dyDescent="0.25">
      <c r="A3" s="48"/>
      <c r="B3" s="49" t="s">
        <v>21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54"/>
      <c r="P3" s="54"/>
    </row>
    <row r="4" spans="1:16" x14ac:dyDescent="0.25">
      <c r="A4" s="52" t="s">
        <v>22</v>
      </c>
      <c r="B4" s="50" t="s">
        <v>15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</row>
    <row r="5" spans="1:16" ht="12.75" customHeight="1" x14ac:dyDescent="0.25">
      <c r="A5" s="57">
        <f>Altalanos!$A$10</f>
        <v>0</v>
      </c>
      <c r="B5" s="58">
        <f>Altalanos!$C$10</f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  <c r="N5" s="60"/>
      <c r="O5" s="61"/>
      <c r="P5" s="61"/>
    </row>
    <row r="6" spans="1:16" ht="60" customHeight="1" x14ac:dyDescent="0.25">
      <c r="A6" s="439" t="s">
        <v>23</v>
      </c>
      <c r="B6" s="439"/>
      <c r="C6" s="62"/>
      <c r="D6" s="62"/>
      <c r="E6" s="62"/>
      <c r="F6" s="63"/>
      <c r="G6" s="64"/>
      <c r="H6" s="62"/>
      <c r="I6" s="63"/>
      <c r="J6" s="62"/>
      <c r="K6" s="62"/>
      <c r="L6" s="62"/>
      <c r="M6" s="62"/>
      <c r="N6" s="65"/>
      <c r="O6" s="54"/>
      <c r="P6" s="54"/>
    </row>
    <row r="7" spans="1:16" ht="13.5" hidden="1" customHeight="1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55"/>
      <c r="O7" s="56"/>
      <c r="P7" s="56"/>
    </row>
    <row r="8" spans="1:16" ht="12.75" hidden="1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59"/>
      <c r="O8" s="70"/>
      <c r="P8" s="70"/>
    </row>
    <row r="9" spans="1:16" hidden="1" x14ac:dyDescent="0.25">
      <c r="A9" s="71"/>
      <c r="B9" s="72"/>
      <c r="C9" s="73"/>
      <c r="D9" s="72"/>
      <c r="E9" s="72"/>
      <c r="F9" s="72"/>
      <c r="G9" s="72"/>
      <c r="H9" s="72"/>
      <c r="I9" s="72"/>
      <c r="J9" s="72"/>
      <c r="K9" s="72"/>
      <c r="L9" s="72"/>
      <c r="M9" s="72"/>
      <c r="N9" s="74"/>
      <c r="O9" s="56"/>
      <c r="P9" s="56"/>
    </row>
    <row r="10" spans="1:16" hidden="1" x14ac:dyDescent="0.25">
      <c r="A10" s="66"/>
      <c r="B10" s="6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56"/>
    </row>
    <row r="11" spans="1:16" ht="12.75" hidden="1" customHeight="1" x14ac:dyDescent="0.25">
      <c r="A11" s="75"/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55"/>
      <c r="O11" s="61"/>
      <c r="P11" s="61"/>
    </row>
    <row r="12" spans="1:16" hidden="1" x14ac:dyDescent="0.2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55"/>
      <c r="O12" s="56"/>
      <c r="P12" s="56"/>
    </row>
    <row r="13" spans="1:16" ht="12.7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"/>
      <c r="O13" s="70"/>
      <c r="P13" s="70"/>
    </row>
    <row r="14" spans="1:16" hidden="1" x14ac:dyDescent="0.25">
      <c r="A14" s="71"/>
      <c r="B14" s="72"/>
      <c r="C14" s="73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4"/>
      <c r="O14" s="56"/>
      <c r="P14" s="56"/>
    </row>
    <row r="15" spans="1:16" hidden="1" x14ac:dyDescent="0.25">
      <c r="A15" s="66"/>
      <c r="B15" s="6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56"/>
    </row>
    <row r="16" spans="1:16" hidden="1" x14ac:dyDescent="0.25">
      <c r="A16" s="75"/>
      <c r="B16" s="7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55"/>
      <c r="O16" s="56"/>
      <c r="P16" s="56"/>
    </row>
    <row r="17" spans="1:16" hidden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55"/>
      <c r="O17" s="56"/>
      <c r="P17" s="56"/>
    </row>
    <row r="18" spans="1:16" ht="12.75" hidden="1" customHeight="1" x14ac:dyDescent="0.25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8"/>
      <c r="O18" s="70"/>
      <c r="P18" s="70"/>
    </row>
    <row r="19" spans="1:16" ht="7.5" hidden="1" customHeight="1" x14ac:dyDescent="0.25">
      <c r="A19" s="77"/>
      <c r="B19" s="7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70"/>
      <c r="P19" s="70"/>
    </row>
    <row r="20" spans="1:16" x14ac:dyDescent="0.25">
      <c r="A20" s="78" t="s">
        <v>24</v>
      </c>
      <c r="B20" s="79"/>
      <c r="C20" s="73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4"/>
      <c r="O20" s="56"/>
      <c r="P20" s="56"/>
    </row>
    <row r="21" spans="1:16" x14ac:dyDescent="0.25">
      <c r="A21" s="80" t="s">
        <v>25</v>
      </c>
      <c r="B21" s="81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82" t="s">
        <v>27</v>
      </c>
    </row>
    <row r="22" spans="1:16" ht="19.5" customHeight="1" x14ac:dyDescent="0.25">
      <c r="A22" s="83"/>
      <c r="B22" s="8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55"/>
      <c r="O22" s="56"/>
      <c r="P22" s="85" t="str">
        <f t="shared" ref="P22:P29" si="0">LEFT(B22,1)&amp;" "&amp;A22</f>
        <v xml:space="preserve"> </v>
      </c>
    </row>
    <row r="23" spans="1:16" ht="19.5" customHeight="1" x14ac:dyDescent="0.25">
      <c r="A23" s="83"/>
      <c r="B23" s="8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55"/>
      <c r="O23" s="56"/>
      <c r="P23" s="85" t="str">
        <f t="shared" si="0"/>
        <v xml:space="preserve"> </v>
      </c>
    </row>
    <row r="24" spans="1:16" ht="19.5" customHeight="1" x14ac:dyDescent="0.25">
      <c r="A24" s="83"/>
      <c r="B24" s="8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55"/>
      <c r="O24" s="56"/>
      <c r="P24" s="85" t="str">
        <f t="shared" si="0"/>
        <v xml:space="preserve"> </v>
      </c>
    </row>
    <row r="25" spans="1:16" ht="19.5" customHeight="1" x14ac:dyDescent="0.25">
      <c r="A25" s="83"/>
      <c r="B25" s="8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55"/>
      <c r="O25" s="54"/>
      <c r="P25" s="85" t="str">
        <f t="shared" si="0"/>
        <v xml:space="preserve"> </v>
      </c>
    </row>
    <row r="26" spans="1:16" ht="19.5" customHeight="1" x14ac:dyDescent="0.25">
      <c r="A26" s="83"/>
      <c r="B26" s="8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55"/>
      <c r="O26" s="54"/>
      <c r="P26" s="85" t="str">
        <f t="shared" si="0"/>
        <v xml:space="preserve"> </v>
      </c>
    </row>
    <row r="27" spans="1:16" ht="19.5" customHeight="1" x14ac:dyDescent="0.25">
      <c r="A27" s="83"/>
      <c r="B27" s="8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55"/>
      <c r="O27" s="54"/>
      <c r="P27" s="85" t="str">
        <f t="shared" si="0"/>
        <v xml:space="preserve"> </v>
      </c>
    </row>
    <row r="28" spans="1:16" ht="19.5" customHeight="1" x14ac:dyDescent="0.25">
      <c r="A28" s="83"/>
      <c r="B28" s="8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55"/>
      <c r="O28" s="54"/>
      <c r="P28" s="85" t="str">
        <f t="shared" si="0"/>
        <v xml:space="preserve"> </v>
      </c>
    </row>
    <row r="29" spans="1:16" ht="19.5" customHeight="1" x14ac:dyDescent="0.25">
      <c r="A29" s="86"/>
      <c r="B29" s="87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55"/>
      <c r="O29" s="54"/>
      <c r="P29" s="85" t="str">
        <f t="shared" si="0"/>
        <v xml:space="preserve"> </v>
      </c>
    </row>
    <row r="30" spans="1:1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88"/>
      <c r="P30" s="89" t="s">
        <v>28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88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88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88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88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88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88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88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88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88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88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88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1D0A-8FD0-412D-BAAA-36440FF2238B}">
  <sheetPr codeName="Munka59">
    <tabColor indexed="11"/>
  </sheetPr>
  <dimension ref="A1:AK54"/>
  <sheetViews>
    <sheetView showZeros="0" workbookViewId="0">
      <selection activeCell="Q21" sqref="Q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IF(Y5=1,CONCATENATE(VLOOKUP(Y3,AA16:AH30,2)),CONCATENATE(VLOOKUP(Y3,AA2:AK13,2)))</f>
        <v>#N/A</v>
      </c>
      <c r="AC1" s="195" t="e">
        <f>IF(Y5=1,CONCATENATE(VLOOKUP(Y3,AA16:AK30,3)),CONCATENATE(VLOOKUP(Y3,AA2:AK13,3)))</f>
        <v>#N/A</v>
      </c>
      <c r="AD1" s="195" t="e">
        <f>IF(Y5=1,CONCATENATE(VLOOKUP(Y3,AA16:AK30,4)),CONCATENATE(VLOOKUP(Y3,AA2:AK13,4)))</f>
        <v>#N/A</v>
      </c>
      <c r="AE1" s="195" t="e">
        <f>IF(Y5=1,CONCATENATE(VLOOKUP(Y3,AA16:AK30,5)),CONCATENATE(VLOOKUP(Y3,AA2:AK13,5)))</f>
        <v>#N/A</v>
      </c>
      <c r="AF1" s="195" t="e">
        <f>IF(Y5=1,CONCATENATE(VLOOKUP(Y3,AA16:AK30,6)),CONCATENATE(VLOOKUP(Y3,AA2:AK13,6)))</f>
        <v>#N/A</v>
      </c>
      <c r="AG1" s="195" t="e">
        <f>IF(Y5=1,CONCATENATE(VLOOKUP(Y3,AA16:AK30,7)),CONCATENATE(VLOOKUP(Y3,AA2:AK13,7)))</f>
        <v>#N/A</v>
      </c>
      <c r="AH1" s="195" t="e">
        <f>IF(Y5=1,CONCATENATE(VLOOKUP(Y3,AA16:AK30,8)),CONCATENATE(VLOOKUP(Y3,AA2:AK13,8)))</f>
        <v>#N/A</v>
      </c>
      <c r="AI1" s="195" t="e">
        <f>IF(Y5=1,CONCATENATE(VLOOKUP(Y3,AA16:AK30,9)),CONCATENATE(VLOOKUP(Y3,AA2:AK13,9)))</f>
        <v>#N/A</v>
      </c>
      <c r="AJ1" s="195" t="e">
        <f>IF(Y5=1,CONCATENATE(VLOOKUP(Y3,AA16:AK30,10)),CONCATENATE(VLOOKUP(Y3,AA2:AK13,10)))</f>
        <v>#N/A</v>
      </c>
      <c r="AK1" s="195" t="e">
        <f>IF(Y5=1,CONCATENATE(VLOOKUP(Y3,AA16:AK30,11)),CONCATENATE(VLOOKUP(Y3,AA2:AK13,11)))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Altalanos!$D$8</f>
        <v>Fiú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7</v>
      </c>
      <c r="C7" s="229">
        <f>IF($B7="","",VLOOKUP($B7,'Fiú 1 kcs. B ELO'!$A$7:$O$22,5))</f>
        <v>0</v>
      </c>
      <c r="D7" s="229">
        <f>IF($B7="","",VLOOKUP($B7,'Fiú 1 kcs. B ELO'!$A$7:$O$22,15))</f>
        <v>0</v>
      </c>
      <c r="E7" s="307" t="str">
        <f>UPPER(IF($B7="","",VLOOKUP($B7,'Fiú 1 kcs. B ELO'!$A$7:$O$22,2)))</f>
        <v>SZABADÍTS</v>
      </c>
      <c r="F7" s="308"/>
      <c r="G7" s="307" t="str">
        <f>IF($B7="","",VLOOKUP($B7,'Fiú 1 kcs. B ELO'!$A$7:$O$22,3))</f>
        <v>Bence</v>
      </c>
      <c r="H7" s="308"/>
      <c r="I7" s="307" t="str">
        <f>IF($B7="","",VLOOKUP($B7,'Fiú 1 kcs. B ELO'!$A$7:$O$22,4))</f>
        <v>Áldás Utcai Általános Iskola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210" t="s">
        <v>69</v>
      </c>
      <c r="R7" s="303" t="s">
        <v>129</v>
      </c>
      <c r="S7" s="303" t="s">
        <v>130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219" t="s">
        <v>72</v>
      </c>
      <c r="R8" s="304" t="s">
        <v>126</v>
      </c>
      <c r="S8" s="304" t="s">
        <v>131</v>
      </c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>
        <v>1</v>
      </c>
      <c r="C9" s="229">
        <f>IF($B9="","",VLOOKUP($B9,'Fiú 1 kcs. B ELO'!$A$7:$O$22,5))</f>
        <v>0</v>
      </c>
      <c r="D9" s="229">
        <f>IF($B9="","",VLOOKUP($B9,'Fiú 1 kcs. B ELO'!$A$7:$O$22,15))</f>
        <v>0</v>
      </c>
      <c r="E9" s="230" t="str">
        <f>UPPER(IF($B9="","",VLOOKUP($B9,'Fiú 1 kcs. B ELO'!$A$7:$O$22,2)))</f>
        <v xml:space="preserve">SCHNEIDER </v>
      </c>
      <c r="F9" s="231"/>
      <c r="G9" s="230" t="str">
        <f>IF($B9="","",VLOOKUP($B9,'Fiú 1 kcs. B ELO'!$A$7:$O$22,3))</f>
        <v>Lóránt</v>
      </c>
      <c r="H9" s="231"/>
      <c r="I9" s="230" t="str">
        <f>IF($B9="","",VLOOKUP($B9,'Fiú 1 kcs. B ELO'!$A$7:$O$22,4))</f>
        <v>Bólyi Általános Iskola és Alapfokú Művészeti Iskola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223" t="s">
        <v>82</v>
      </c>
      <c r="R9" s="309" t="s">
        <v>118</v>
      </c>
      <c r="S9" s="309" t="s">
        <v>132</v>
      </c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/>
      <c r="C11" s="229" t="str">
        <f>IF($B11="","",VLOOKUP($B11,'Fiú 1 kcs. B ELO'!$A$7:$O$22,5))</f>
        <v/>
      </c>
      <c r="D11" s="229" t="str">
        <f>IF($B11="","",VLOOKUP($B11,'Fiú 1 kcs. B ELO'!$A$7:$O$22,15))</f>
        <v/>
      </c>
      <c r="E11" s="230" t="s">
        <v>297</v>
      </c>
      <c r="F11" s="231"/>
      <c r="G11" s="230" t="s">
        <v>227</v>
      </c>
      <c r="H11" s="231"/>
      <c r="I11" s="171" t="s">
        <v>280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19" t="s">
        <v>115</v>
      </c>
      <c r="B13" s="320">
        <v>10</v>
      </c>
      <c r="C13" s="229">
        <f>IF($B13="","",VLOOKUP($B13,'Fiú 1 kcs. B ELO'!$A$7:$O$22,5))</f>
        <v>0</v>
      </c>
      <c r="D13" s="229">
        <f>IF($B13="","",VLOOKUP($B13,'Fiú 1 kcs. B ELO'!$A$7:$O$22,15))</f>
        <v>0</v>
      </c>
      <c r="E13" s="230" t="str">
        <f>UPPER(IF($B13="","",VLOOKUP($B13,'Fiú 1 kcs. B ELO'!$A$7:$O$22,2)))</f>
        <v xml:space="preserve">ANDRÁSIK </v>
      </c>
      <c r="F13" s="231"/>
      <c r="G13" s="230" t="str">
        <f>IF($B13="","",VLOOKUP($B13,'Fiú 1 kcs. B ELO'!$A$7:$O$22,3))</f>
        <v>Miklós</v>
      </c>
      <c r="H13" s="231"/>
      <c r="I13" s="230" t="str">
        <f>IF($B13="","",VLOOKUP($B13,'Fiú 1 kcs. B ELO'!$A$7:$O$22,4))</f>
        <v>Debreceni Egyetem Kossuth Lajos Gyakorló Gimnáziuma és Általános Iskolája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305" t="s">
        <v>117</v>
      </c>
      <c r="B15" s="321">
        <v>16</v>
      </c>
      <c r="C15" s="229">
        <f>IF($B15="","",VLOOKUP($B15,'Fiú 1 kcs. B ELO'!$A$7:$O$22,5))</f>
        <v>0</v>
      </c>
      <c r="D15" s="322">
        <f>IF($B15="","",VLOOKUP($B15,'Fiú 1 kcs. B ELO'!$A$7:$O$22,15))</f>
        <v>0</v>
      </c>
      <c r="E15" s="307" t="str">
        <f>UPPER(IF($B15="","",VLOOKUP($B15,'Fiú 1 kcs. B ELO'!$A$7:$O$22,2)))</f>
        <v>DÉVAI</v>
      </c>
      <c r="F15" s="308"/>
      <c r="G15" s="307" t="str">
        <f>IF($B15="","",VLOOKUP($B15,'Fiú 1 kcs. B ELO'!$A$7:$O$22,3))</f>
        <v>Levente</v>
      </c>
      <c r="H15" s="308"/>
      <c r="I15" s="307" t="str">
        <f>IF($B15="","",VLOOKUP($B15,'Fiú 1 kcs. B ELO'!$A$7:$O$22,4))</f>
        <v>Pittner Dénes Ált.Isk. és Alapfokú Művészeti Isk.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>
        <v>11</v>
      </c>
      <c r="C17" s="229">
        <f>IF($B17="","",VLOOKUP($B17,'Fiú 1 kcs. B ELO'!$A$7:$O$22,5))</f>
        <v>0</v>
      </c>
      <c r="D17" s="229">
        <f>IF($B17="","",VLOOKUP($B17,'Fiú 1 kcs. B ELO'!$A$7:$O$22,15))</f>
        <v>0</v>
      </c>
      <c r="E17" s="230" t="str">
        <f>UPPER(IF($B17="","",VLOOKUP($B17,'Fiú 1 kcs. B ELO'!$A$7:$O$22,2)))</f>
        <v xml:space="preserve">SZABÓ </v>
      </c>
      <c r="F17" s="231"/>
      <c r="G17" s="230" t="str">
        <f>IF($B17="","",VLOOKUP($B17,'Fiú 1 kcs. B ELO'!$A$7:$O$22,3))</f>
        <v>Barnabás</v>
      </c>
      <c r="H17" s="231"/>
      <c r="I17" s="230" t="str">
        <f>IF($B17="","",VLOOKUP($B17,'Fiú 1 kcs. B ELO'!$A$7:$O$22,4))</f>
        <v>Szent Imre Katolikus Általános Iskola és Jó Pásztor Óvoda, Alapfokú Művészeti Iskola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7"/>
      <c r="B18" s="310"/>
      <c r="C18" s="236"/>
      <c r="D18" s="236"/>
      <c r="E18" s="236"/>
      <c r="F18" s="236"/>
      <c r="G18" s="236"/>
      <c r="H18" s="236"/>
      <c r="I18" s="236"/>
      <c r="J18" s="225"/>
      <c r="K18" s="227"/>
      <c r="L18" s="227"/>
      <c r="M18" s="237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319" t="s">
        <v>128</v>
      </c>
      <c r="B19" s="311"/>
      <c r="C19" s="229" t="str">
        <f>IF($B19="","",VLOOKUP($B19,'Fiú 1 kcs. B ELO'!$A$7:$O$22,5))</f>
        <v/>
      </c>
      <c r="D19" s="229" t="str">
        <f>IF($B19="","",VLOOKUP($B19,'Fiú 1 kcs. B ELO'!$A$7:$O$22,15))</f>
        <v/>
      </c>
      <c r="E19" s="230" t="s">
        <v>298</v>
      </c>
      <c r="F19" s="231"/>
      <c r="G19" s="230" t="s">
        <v>285</v>
      </c>
      <c r="H19" s="231"/>
      <c r="I19" s="171" t="s">
        <v>286</v>
      </c>
      <c r="J19" s="225"/>
      <c r="K19" s="232"/>
      <c r="L19" s="233" t="str">
        <f>IF(K19="","",CONCATENATE(VLOOKUP($Y$3,$AB$1:$AK$1,K19)," pont"))</f>
        <v/>
      </c>
      <c r="M19" s="234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7"/>
      <c r="B20" s="310"/>
      <c r="C20" s="236"/>
      <c r="D20" s="236"/>
      <c r="E20" s="236"/>
      <c r="F20" s="236"/>
      <c r="G20" s="236"/>
      <c r="H20" s="236"/>
      <c r="I20" s="236"/>
      <c r="J20" s="225"/>
      <c r="K20" s="227"/>
      <c r="L20" s="227"/>
      <c r="M20" s="237"/>
      <c r="Y20" s="205"/>
      <c r="Z20" s="205"/>
      <c r="AA20" s="205" t="s">
        <v>74</v>
      </c>
      <c r="AB20" s="205">
        <v>200</v>
      </c>
      <c r="AC20" s="205">
        <v>150</v>
      </c>
      <c r="AD20" s="205">
        <v>130</v>
      </c>
      <c r="AE20" s="205">
        <v>110</v>
      </c>
      <c r="AF20" s="205">
        <v>95</v>
      </c>
      <c r="AG20" s="205">
        <v>80</v>
      </c>
      <c r="AH20" s="205">
        <v>70</v>
      </c>
      <c r="AI20" s="205">
        <v>60</v>
      </c>
      <c r="AJ20" s="205">
        <v>55</v>
      </c>
      <c r="AK20" s="205">
        <v>50</v>
      </c>
    </row>
    <row r="21" spans="1:37" x14ac:dyDescent="0.25">
      <c r="A21" s="319" t="s">
        <v>133</v>
      </c>
      <c r="B21" s="311">
        <v>4</v>
      </c>
      <c r="C21" s="229">
        <f>IF($B21="","",VLOOKUP($B21,'Fiú 1 kcs. B ELO'!$A$7:$O$22,5))</f>
        <v>0</v>
      </c>
      <c r="D21" s="229">
        <f>IF($B21="","",VLOOKUP($B21,'Fiú 1 kcs. B ELO'!$A$7:$O$22,15))</f>
        <v>0</v>
      </c>
      <c r="E21" s="230" t="str">
        <f>UPPER(IF($B21="","",VLOOKUP($B21,'Fiú 1 kcs. B ELO'!$A$7:$O$22,2)))</f>
        <v xml:space="preserve">SZŰCS </v>
      </c>
      <c r="F21" s="231"/>
      <c r="G21" s="230" t="str">
        <f>IF($B21="","",VLOOKUP($B21,'Fiú 1 kcs. B ELO'!$A$7:$O$22,3))</f>
        <v>Sámuel</v>
      </c>
      <c r="H21" s="231"/>
      <c r="I21" s="230" t="str">
        <f>IF($B21="","",VLOOKUP($B21,'Fiú 1 kcs. B ELO'!$A$7:$O$22,4))</f>
        <v>Mezőberényi Petőfi Sándor Evangélikus  Gimnázium, Kollégium és Általános Iskola</v>
      </c>
      <c r="J21" s="225"/>
      <c r="K21" s="232"/>
      <c r="L21" s="233" t="str">
        <f>IF(K21="","",CONCATENATE(VLOOKUP($Y$3,$AB$1:$AK$1,K21)," pont"))</f>
        <v/>
      </c>
      <c r="M21" s="234"/>
      <c r="Y21" s="205"/>
      <c r="Z21" s="205"/>
      <c r="AA21" s="205" t="s">
        <v>84</v>
      </c>
      <c r="AB21" s="205">
        <v>150</v>
      </c>
      <c r="AC21" s="205">
        <v>120</v>
      </c>
      <c r="AD21" s="205">
        <v>100</v>
      </c>
      <c r="AE21" s="205">
        <v>80</v>
      </c>
      <c r="AF21" s="205">
        <v>70</v>
      </c>
      <c r="AG21" s="205">
        <v>60</v>
      </c>
      <c r="AH21" s="205">
        <v>55</v>
      </c>
      <c r="AI21" s="205">
        <v>50</v>
      </c>
      <c r="AJ21" s="205">
        <v>45</v>
      </c>
      <c r="AK21" s="205">
        <v>40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85</v>
      </c>
      <c r="AB22" s="205">
        <v>120</v>
      </c>
      <c r="AC22" s="205">
        <v>90</v>
      </c>
      <c r="AD22" s="205">
        <v>65</v>
      </c>
      <c r="AE22" s="205">
        <v>55</v>
      </c>
      <c r="AF22" s="205">
        <v>50</v>
      </c>
      <c r="AG22" s="205">
        <v>45</v>
      </c>
      <c r="AH22" s="205">
        <v>40</v>
      </c>
      <c r="AI22" s="205">
        <v>35</v>
      </c>
      <c r="AJ22" s="205">
        <v>25</v>
      </c>
      <c r="AK22" s="205">
        <v>20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86</v>
      </c>
      <c r="AB23" s="205">
        <v>90</v>
      </c>
      <c r="AC23" s="205">
        <v>60</v>
      </c>
      <c r="AD23" s="205">
        <v>45</v>
      </c>
      <c r="AE23" s="205">
        <v>34</v>
      </c>
      <c r="AF23" s="205">
        <v>27</v>
      </c>
      <c r="AG23" s="205">
        <v>22</v>
      </c>
      <c r="AH23" s="205">
        <v>18</v>
      </c>
      <c r="AI23" s="205">
        <v>15</v>
      </c>
      <c r="AJ23" s="205">
        <v>12</v>
      </c>
      <c r="AK23" s="205">
        <v>9</v>
      </c>
    </row>
    <row r="24" spans="1:37" ht="18.75" customHeight="1" x14ac:dyDescent="0.25">
      <c r="A24" s="225"/>
      <c r="B24" s="443"/>
      <c r="C24" s="443"/>
      <c r="D24" s="444" t="str">
        <f>E7</f>
        <v>SZABADÍTS</v>
      </c>
      <c r="E24" s="444"/>
      <c r="F24" s="444" t="str">
        <f>E9</f>
        <v xml:space="preserve">SCHNEIDER </v>
      </c>
      <c r="G24" s="444"/>
      <c r="H24" s="444" t="str">
        <f>E11</f>
        <v>OROSZLÁN</v>
      </c>
      <c r="I24" s="444"/>
      <c r="J24" s="444" t="str">
        <f>E13</f>
        <v xml:space="preserve">ANDRÁSIK </v>
      </c>
      <c r="K24" s="444"/>
      <c r="L24" s="225"/>
      <c r="M24" s="312" t="s">
        <v>79</v>
      </c>
      <c r="Y24" s="205"/>
      <c r="Z24" s="205"/>
      <c r="AA24" s="205" t="s">
        <v>87</v>
      </c>
      <c r="AB24" s="205">
        <v>60</v>
      </c>
      <c r="AC24" s="205">
        <v>40</v>
      </c>
      <c r="AD24" s="205">
        <v>30</v>
      </c>
      <c r="AE24" s="205">
        <v>20</v>
      </c>
      <c r="AF24" s="205">
        <v>18</v>
      </c>
      <c r="AG24" s="205">
        <v>15</v>
      </c>
      <c r="AH24" s="205">
        <v>12</v>
      </c>
      <c r="AI24" s="205">
        <v>10</v>
      </c>
      <c r="AJ24" s="205">
        <v>8</v>
      </c>
      <c r="AK24" s="205">
        <v>6</v>
      </c>
    </row>
    <row r="25" spans="1:37" ht="18.75" customHeight="1" x14ac:dyDescent="0.25">
      <c r="A25" s="239" t="s">
        <v>68</v>
      </c>
      <c r="B25" s="445" t="str">
        <f>E7</f>
        <v>SZABADÍTS</v>
      </c>
      <c r="C25" s="445"/>
      <c r="D25" s="446"/>
      <c r="E25" s="446"/>
      <c r="F25" s="447"/>
      <c r="G25" s="447"/>
      <c r="H25" s="447"/>
      <c r="I25" s="447"/>
      <c r="J25" s="444"/>
      <c r="K25" s="444"/>
      <c r="L25" s="225"/>
      <c r="M25" s="313"/>
      <c r="Y25" s="205"/>
      <c r="Z25" s="205"/>
      <c r="AA25" s="205" t="s">
        <v>89</v>
      </c>
      <c r="AB25" s="205">
        <v>40</v>
      </c>
      <c r="AC25" s="205">
        <v>25</v>
      </c>
      <c r="AD25" s="205">
        <v>18</v>
      </c>
      <c r="AE25" s="205">
        <v>13</v>
      </c>
      <c r="AF25" s="205">
        <v>8</v>
      </c>
      <c r="AG25" s="205">
        <v>7</v>
      </c>
      <c r="AH25" s="205">
        <v>6</v>
      </c>
      <c r="AI25" s="205">
        <v>5</v>
      </c>
      <c r="AJ25" s="205">
        <v>4</v>
      </c>
      <c r="AK25" s="205">
        <v>3</v>
      </c>
    </row>
    <row r="26" spans="1:37" ht="18.75" customHeight="1" x14ac:dyDescent="0.25">
      <c r="A26" s="239" t="s">
        <v>88</v>
      </c>
      <c r="B26" s="445" t="str">
        <f>E9</f>
        <v xml:space="preserve">SCHNEIDER </v>
      </c>
      <c r="C26" s="445"/>
      <c r="D26" s="447"/>
      <c r="E26" s="447"/>
      <c r="F26" s="446"/>
      <c r="G26" s="446"/>
      <c r="H26" s="447"/>
      <c r="I26" s="447"/>
      <c r="J26" s="447"/>
      <c r="K26" s="447"/>
      <c r="L26" s="225"/>
      <c r="M26" s="313"/>
      <c r="Y26" s="205"/>
      <c r="Z26" s="205"/>
      <c r="AA26" s="205" t="s">
        <v>90</v>
      </c>
      <c r="AB26" s="205">
        <v>25</v>
      </c>
      <c r="AC26" s="205">
        <v>15</v>
      </c>
      <c r="AD26" s="205">
        <v>13</v>
      </c>
      <c r="AE26" s="205">
        <v>7</v>
      </c>
      <c r="AF26" s="205">
        <v>6</v>
      </c>
      <c r="AG26" s="205">
        <v>5</v>
      </c>
      <c r="AH26" s="205">
        <v>4</v>
      </c>
      <c r="AI26" s="205">
        <v>3</v>
      </c>
      <c r="AJ26" s="205">
        <v>2</v>
      </c>
      <c r="AK26" s="205">
        <v>1</v>
      </c>
    </row>
    <row r="27" spans="1:37" ht="18.75" customHeight="1" x14ac:dyDescent="0.25">
      <c r="A27" s="239" t="s">
        <v>91</v>
      </c>
      <c r="B27" s="445" t="str">
        <f>E11</f>
        <v>OROSZLÁN</v>
      </c>
      <c r="C27" s="445"/>
      <c r="D27" s="447"/>
      <c r="E27" s="447"/>
      <c r="F27" s="447"/>
      <c r="G27" s="447"/>
      <c r="H27" s="446"/>
      <c r="I27" s="446"/>
      <c r="J27" s="447"/>
      <c r="K27" s="447"/>
      <c r="L27" s="225"/>
      <c r="M27" s="313"/>
      <c r="Y27" s="205"/>
      <c r="Z27" s="205"/>
      <c r="AA27" s="205" t="s">
        <v>92</v>
      </c>
      <c r="AB27" s="205">
        <v>15</v>
      </c>
      <c r="AC27" s="205">
        <v>10</v>
      </c>
      <c r="AD27" s="205">
        <v>8</v>
      </c>
      <c r="AE27" s="205">
        <v>4</v>
      </c>
      <c r="AF27" s="205">
        <v>3</v>
      </c>
      <c r="AG27" s="205">
        <v>2</v>
      </c>
      <c r="AH27" s="205">
        <v>1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323" t="s">
        <v>115</v>
      </c>
      <c r="B28" s="445" t="str">
        <f>E13</f>
        <v xml:space="preserve">ANDRÁSIK </v>
      </c>
      <c r="C28" s="445"/>
      <c r="D28" s="447"/>
      <c r="E28" s="447"/>
      <c r="F28" s="447"/>
      <c r="G28" s="447"/>
      <c r="H28" s="444"/>
      <c r="I28" s="444"/>
      <c r="J28" s="446"/>
      <c r="K28" s="446"/>
      <c r="L28" s="225"/>
      <c r="M28" s="313"/>
      <c r="Y28" s="205"/>
      <c r="Z28" s="205"/>
      <c r="AA28" s="205" t="s">
        <v>92</v>
      </c>
      <c r="AB28" s="205">
        <v>15</v>
      </c>
      <c r="AC28" s="205">
        <v>10</v>
      </c>
      <c r="AD28" s="205">
        <v>8</v>
      </c>
      <c r="AE28" s="205">
        <v>4</v>
      </c>
      <c r="AF28" s="205">
        <v>3</v>
      </c>
      <c r="AG28" s="205">
        <v>2</v>
      </c>
      <c r="AH28" s="205">
        <v>1</v>
      </c>
      <c r="AI28" s="205">
        <v>0</v>
      </c>
      <c r="AJ28" s="205">
        <v>0</v>
      </c>
      <c r="AK28" s="205">
        <v>0</v>
      </c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314"/>
      <c r="Y29" s="205"/>
      <c r="Z29" s="205"/>
      <c r="AA29" s="205" t="s">
        <v>93</v>
      </c>
      <c r="AB29" s="205">
        <v>10</v>
      </c>
      <c r="AC29" s="205">
        <v>6</v>
      </c>
      <c r="AD29" s="205">
        <v>4</v>
      </c>
      <c r="AE29" s="205">
        <v>2</v>
      </c>
      <c r="AF29" s="205">
        <v>1</v>
      </c>
      <c r="AG29" s="205">
        <v>0</v>
      </c>
      <c r="AH29" s="205">
        <v>0</v>
      </c>
      <c r="AI29" s="205">
        <v>0</v>
      </c>
      <c r="AJ29" s="205">
        <v>0</v>
      </c>
      <c r="AK29" s="205">
        <v>0</v>
      </c>
    </row>
    <row r="30" spans="1:37" ht="18.75" customHeight="1" x14ac:dyDescent="0.25">
      <c r="A30" s="225"/>
      <c r="B30" s="443"/>
      <c r="C30" s="443"/>
      <c r="D30" s="444" t="str">
        <f>E15</f>
        <v>DÉVAI</v>
      </c>
      <c r="E30" s="444"/>
      <c r="F30" s="444" t="str">
        <f>E17</f>
        <v xml:space="preserve">SZABÓ </v>
      </c>
      <c r="G30" s="444"/>
      <c r="H30" s="444" t="str">
        <f>E19</f>
        <v>BOCSKAY</v>
      </c>
      <c r="I30" s="444"/>
      <c r="J30" s="444" t="str">
        <f>E21</f>
        <v xml:space="preserve">SZŰCS </v>
      </c>
      <c r="K30" s="444"/>
      <c r="L30" s="225"/>
      <c r="M30" s="314"/>
      <c r="Y30" s="205"/>
      <c r="Z30" s="205"/>
      <c r="AA30" s="205" t="s">
        <v>94</v>
      </c>
      <c r="AB30" s="205">
        <v>3</v>
      </c>
      <c r="AC30" s="205">
        <v>2</v>
      </c>
      <c r="AD30" s="205">
        <v>1</v>
      </c>
      <c r="AE30" s="205">
        <v>0</v>
      </c>
      <c r="AF30" s="205">
        <v>0</v>
      </c>
      <c r="AG30" s="205">
        <v>0</v>
      </c>
      <c r="AH30" s="205">
        <v>0</v>
      </c>
      <c r="AI30" s="205">
        <v>0</v>
      </c>
      <c r="AJ30" s="205">
        <v>0</v>
      </c>
      <c r="AK30" s="205">
        <v>0</v>
      </c>
    </row>
    <row r="31" spans="1:37" ht="18.75" customHeight="1" x14ac:dyDescent="0.25">
      <c r="A31" s="323" t="s">
        <v>117</v>
      </c>
      <c r="B31" s="445" t="str">
        <f>E15</f>
        <v>DÉVAI</v>
      </c>
      <c r="C31" s="445"/>
      <c r="D31" s="446"/>
      <c r="E31" s="446"/>
      <c r="F31" s="447"/>
      <c r="G31" s="447"/>
      <c r="H31" s="447"/>
      <c r="I31" s="447"/>
      <c r="J31" s="444"/>
      <c r="K31" s="444"/>
      <c r="L31" s="225"/>
      <c r="M31" s="313"/>
    </row>
    <row r="32" spans="1:37" ht="18.75" customHeight="1" x14ac:dyDescent="0.25">
      <c r="A32" s="323" t="s">
        <v>120</v>
      </c>
      <c r="B32" s="445" t="str">
        <f>E17</f>
        <v xml:space="preserve">SZABÓ </v>
      </c>
      <c r="C32" s="445"/>
      <c r="D32" s="447"/>
      <c r="E32" s="447"/>
      <c r="F32" s="446"/>
      <c r="G32" s="446"/>
      <c r="H32" s="447"/>
      <c r="I32" s="447"/>
      <c r="J32" s="447"/>
      <c r="K32" s="447"/>
      <c r="L32" s="225"/>
      <c r="M32" s="313"/>
    </row>
    <row r="33" spans="1:19" ht="18.75" customHeight="1" x14ac:dyDescent="0.25">
      <c r="A33" s="323" t="s">
        <v>128</v>
      </c>
      <c r="B33" s="445" t="str">
        <f>E19</f>
        <v>BOCSKAY</v>
      </c>
      <c r="C33" s="445"/>
      <c r="D33" s="447"/>
      <c r="E33" s="447"/>
      <c r="F33" s="447"/>
      <c r="G33" s="447"/>
      <c r="H33" s="446"/>
      <c r="I33" s="446"/>
      <c r="J33" s="447"/>
      <c r="K33" s="447"/>
      <c r="L33" s="225"/>
      <c r="M33" s="313"/>
    </row>
    <row r="34" spans="1:19" ht="18.75" customHeight="1" x14ac:dyDescent="0.25">
      <c r="A34" s="323" t="s">
        <v>133</v>
      </c>
      <c r="B34" s="445" t="str">
        <f>E21</f>
        <v xml:space="preserve">SZŰCS </v>
      </c>
      <c r="C34" s="445"/>
      <c r="D34" s="447"/>
      <c r="E34" s="447"/>
      <c r="F34" s="447"/>
      <c r="G34" s="447"/>
      <c r="H34" s="444"/>
      <c r="I34" s="444"/>
      <c r="J34" s="446"/>
      <c r="K34" s="446"/>
      <c r="L34" s="225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5"/>
      <c r="K35" s="225"/>
      <c r="L35" s="225"/>
      <c r="M35" s="318"/>
    </row>
    <row r="36" spans="1:19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</row>
    <row r="37" spans="1:19" x14ac:dyDescent="0.25">
      <c r="A37" s="225" t="s">
        <v>121</v>
      </c>
      <c r="B37" s="225"/>
      <c r="C37" s="450" t="str">
        <f>IF(M25=1,B25,IF(M26=1,B26,IF(M27=1,B27,IF(M28=1,B28,""))))</f>
        <v/>
      </c>
      <c r="D37" s="450"/>
      <c r="E37" s="227" t="s">
        <v>122</v>
      </c>
      <c r="F37" s="450" t="str">
        <f>IF(M31=1,B31,IF(M32=1,B32,IF(M33=1,B33,IF(M34=1,B34,""))))</f>
        <v/>
      </c>
      <c r="G37" s="450"/>
      <c r="H37" s="225"/>
      <c r="I37" s="240"/>
      <c r="J37" s="225"/>
      <c r="K37" s="225"/>
      <c r="L37" s="225"/>
      <c r="M37" s="225"/>
    </row>
    <row r="38" spans="1:19" x14ac:dyDescent="0.25">
      <c r="A38" s="225"/>
      <c r="B38" s="225"/>
      <c r="C38" s="225"/>
      <c r="D38" s="225"/>
      <c r="E38" s="225"/>
      <c r="F38" s="227"/>
      <c r="G38" s="227"/>
      <c r="H38" s="225"/>
      <c r="I38" s="225"/>
      <c r="J38" s="225"/>
      <c r="K38" s="225"/>
      <c r="L38" s="225"/>
      <c r="M38" s="225"/>
    </row>
    <row r="39" spans="1:19" x14ac:dyDescent="0.25">
      <c r="A39" s="225" t="s">
        <v>123</v>
      </c>
      <c r="B39" s="225"/>
      <c r="C39" s="450" t="str">
        <f>IF(M25=2,B25,IF(M26=2,B26,IF(M27=2,B27,IF(M28=2,B28,""))))</f>
        <v/>
      </c>
      <c r="D39" s="450"/>
      <c r="E39" s="227" t="s">
        <v>122</v>
      </c>
      <c r="F39" s="450" t="str">
        <f>IF(M31=2,B31,IF(M32=2,B32,IF(M33=2,B33,IF(M34=2,B34,""))))</f>
        <v/>
      </c>
      <c r="G39" s="450"/>
      <c r="H39" s="225"/>
      <c r="I39" s="240"/>
      <c r="J39" s="225"/>
      <c r="K39" s="225"/>
      <c r="L39" s="225"/>
      <c r="M39" s="225"/>
    </row>
    <row r="40" spans="1:19" x14ac:dyDescent="0.25">
      <c r="A40" s="225"/>
      <c r="B40" s="225"/>
      <c r="C40" s="315"/>
      <c r="D40" s="315"/>
      <c r="E40" s="227"/>
      <c r="F40" s="315"/>
      <c r="G40" s="315"/>
      <c r="H40" s="225"/>
      <c r="I40" s="225"/>
      <c r="J40" s="225"/>
      <c r="K40" s="225"/>
      <c r="L40" s="225"/>
      <c r="M40" s="225"/>
    </row>
    <row r="41" spans="1:19" x14ac:dyDescent="0.25">
      <c r="A41" s="225" t="s">
        <v>124</v>
      </c>
      <c r="B41" s="225"/>
      <c r="C41" s="450" t="str">
        <f>IF(M25=3,B25,IF(M26=3,B26,IF(M27=3,B27,IF(M28=3,B28,""))))</f>
        <v/>
      </c>
      <c r="D41" s="450"/>
      <c r="E41" s="227" t="s">
        <v>122</v>
      </c>
      <c r="F41" s="450" t="str">
        <f>IF(M31=3,B31,IF(M32=3,B32,IF(M33=3,B33,IF(M34=3,B34,""))))</f>
        <v/>
      </c>
      <c r="G41" s="450"/>
      <c r="H41" s="225"/>
      <c r="I41" s="240"/>
      <c r="J41" s="225"/>
      <c r="K41" s="225"/>
      <c r="L41" s="225"/>
      <c r="M41" s="225"/>
    </row>
    <row r="42" spans="1:19" x14ac:dyDescent="0.25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19" x14ac:dyDescent="0.25">
      <c r="A43" s="236" t="s">
        <v>134</v>
      </c>
      <c r="B43" s="225"/>
      <c r="C43" s="450">
        <f>IF(M25=4,B25,IF(M26=4,B26,IF(M27=4,B27,IF(M28=4,B28,0))))</f>
        <v>0</v>
      </c>
      <c r="D43" s="450"/>
      <c r="E43" s="227" t="s">
        <v>122</v>
      </c>
      <c r="F43" s="450" t="str">
        <f>IF(M31=3,B31,IF(M32=3,B32,IF(M33=4,B33,IF(M34=4,B34,""))))</f>
        <v/>
      </c>
      <c r="G43" s="450"/>
      <c r="H43" s="225"/>
      <c r="I43" s="240"/>
      <c r="J43" s="225"/>
      <c r="K43" s="225"/>
      <c r="L43" s="225"/>
      <c r="M43" s="225"/>
      <c r="O43" s="194"/>
      <c r="P43" s="194"/>
      <c r="Q43" s="194"/>
      <c r="R43" s="194"/>
      <c r="S43" s="194"/>
    </row>
    <row r="44" spans="1:19" x14ac:dyDescent="0.25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40"/>
      <c r="M44" s="225"/>
      <c r="O44" s="194"/>
      <c r="P44" s="251"/>
      <c r="Q44" s="251"/>
      <c r="R44" s="208"/>
      <c r="S44" s="194"/>
    </row>
    <row r="45" spans="1:19" x14ac:dyDescent="0.25">
      <c r="A45" s="241" t="s">
        <v>77</v>
      </c>
      <c r="B45" s="242"/>
      <c r="C45" s="243"/>
      <c r="D45" s="244" t="s">
        <v>95</v>
      </c>
      <c r="E45" s="245" t="s">
        <v>96</v>
      </c>
      <c r="F45" s="246"/>
      <c r="G45" s="244" t="s">
        <v>95</v>
      </c>
      <c r="H45" s="245" t="s">
        <v>97</v>
      </c>
      <c r="I45" s="247"/>
      <c r="J45" s="245" t="s">
        <v>98</v>
      </c>
      <c r="K45" s="248" t="s">
        <v>99</v>
      </c>
      <c r="L45" s="31"/>
      <c r="M45" s="246"/>
      <c r="O45" s="194"/>
      <c r="P45" s="209"/>
      <c r="Q45" s="209"/>
      <c r="R45" s="262"/>
      <c r="S45" s="194"/>
    </row>
    <row r="46" spans="1:19" x14ac:dyDescent="0.25">
      <c r="A46" s="252" t="s">
        <v>100</v>
      </c>
      <c r="B46" s="253"/>
      <c r="C46" s="254"/>
      <c r="D46" s="255">
        <v>1</v>
      </c>
      <c r="E46" s="449" t="str">
        <f>IF(D46&gt;$R$47,0,UPPER(VLOOKUP(D46,'Fiú 1 kcs. B ELO'!$A$7:$Q$134,2)))</f>
        <v xml:space="preserve">SCHNEIDER </v>
      </c>
      <c r="F46" s="449"/>
      <c r="G46" s="256" t="s">
        <v>101</v>
      </c>
      <c r="H46" s="253"/>
      <c r="I46" s="257"/>
      <c r="J46" s="258"/>
      <c r="K46" s="259" t="s">
        <v>102</v>
      </c>
      <c r="L46" s="260"/>
      <c r="M46" s="279"/>
      <c r="O46" s="194"/>
      <c r="P46" s="262"/>
      <c r="Q46" s="273"/>
      <c r="R46" s="262"/>
      <c r="S46" s="194"/>
    </row>
    <row r="47" spans="1:19" x14ac:dyDescent="0.25">
      <c r="A47" s="263" t="s">
        <v>103</v>
      </c>
      <c r="B47" s="264"/>
      <c r="C47" s="265"/>
      <c r="D47" s="266">
        <v>2</v>
      </c>
      <c r="E47" s="448" t="str">
        <f>IF(D47&gt;$R$47,0,UPPER(VLOOKUP(D47,'Fiú 1 kcs. B ELO'!$A$7:$Q$134,2)))</f>
        <v>BÉKÉSI</v>
      </c>
      <c r="F47" s="448"/>
      <c r="G47" s="267" t="s">
        <v>104</v>
      </c>
      <c r="H47" s="268"/>
      <c r="I47" s="269"/>
      <c r="J47" s="270"/>
      <c r="K47" s="271"/>
      <c r="L47" s="240"/>
      <c r="M47" s="272"/>
      <c r="O47" s="194"/>
      <c r="P47" s="209"/>
      <c r="Q47" s="209"/>
      <c r="R47" s="298">
        <f>MIN(4,'Fiú 1 kcs. B ELO'!Q2)</f>
        <v>4</v>
      </c>
      <c r="S47" s="194"/>
    </row>
    <row r="48" spans="1:19" x14ac:dyDescent="0.25">
      <c r="A48" s="274"/>
      <c r="B48" s="275"/>
      <c r="C48" s="276"/>
      <c r="D48" s="266"/>
      <c r="E48" s="277"/>
      <c r="F48" s="278"/>
      <c r="G48" s="267" t="s">
        <v>105</v>
      </c>
      <c r="H48" s="268"/>
      <c r="I48" s="269"/>
      <c r="J48" s="270"/>
      <c r="K48" s="259" t="s">
        <v>106</v>
      </c>
      <c r="L48" s="260"/>
      <c r="M48" s="279"/>
      <c r="O48" s="194"/>
      <c r="P48" s="262"/>
      <c r="Q48" s="273"/>
      <c r="R48" s="262"/>
      <c r="S48" s="194"/>
    </row>
    <row r="49" spans="1:19" x14ac:dyDescent="0.25">
      <c r="A49" s="280"/>
      <c r="B49" s="281"/>
      <c r="C49" s="282"/>
      <c r="D49" s="266"/>
      <c r="E49" s="277"/>
      <c r="F49" s="278"/>
      <c r="G49" s="267" t="s">
        <v>107</v>
      </c>
      <c r="H49" s="268"/>
      <c r="I49" s="269"/>
      <c r="J49" s="270"/>
      <c r="K49" s="283"/>
      <c r="L49" s="278"/>
      <c r="M49" s="261"/>
      <c r="O49" s="194"/>
      <c r="P49" s="262"/>
      <c r="Q49" s="273"/>
      <c r="R49" s="262"/>
      <c r="S49" s="194"/>
    </row>
    <row r="50" spans="1:19" x14ac:dyDescent="0.25">
      <c r="A50" s="284"/>
      <c r="B50" s="285"/>
      <c r="C50" s="286"/>
      <c r="D50" s="266"/>
      <c r="E50" s="277"/>
      <c r="F50" s="278"/>
      <c r="G50" s="267" t="s">
        <v>108</v>
      </c>
      <c r="H50" s="268"/>
      <c r="I50" s="269"/>
      <c r="J50" s="270"/>
      <c r="K50" s="263"/>
      <c r="L50" s="240"/>
      <c r="M50" s="272"/>
      <c r="O50" s="194"/>
      <c r="P50" s="209"/>
      <c r="Q50" s="209"/>
      <c r="R50" s="262"/>
      <c r="S50" s="194"/>
    </row>
    <row r="51" spans="1:19" x14ac:dyDescent="0.25">
      <c r="A51" s="287"/>
      <c r="B51" s="288"/>
      <c r="C51" s="282"/>
      <c r="D51" s="266"/>
      <c r="E51" s="277"/>
      <c r="F51" s="278"/>
      <c r="G51" s="267" t="s">
        <v>109</v>
      </c>
      <c r="H51" s="268"/>
      <c r="I51" s="269"/>
      <c r="J51" s="270"/>
      <c r="K51" s="259" t="s">
        <v>33</v>
      </c>
      <c r="L51" s="260"/>
      <c r="M51" s="279"/>
      <c r="O51" s="194"/>
      <c r="P51" s="262"/>
      <c r="Q51" s="273"/>
      <c r="R51" s="262"/>
      <c r="S51" s="194"/>
    </row>
    <row r="52" spans="1:19" x14ac:dyDescent="0.25">
      <c r="A52" s="287"/>
      <c r="B52" s="288"/>
      <c r="C52" s="289"/>
      <c r="D52" s="266"/>
      <c r="E52" s="277"/>
      <c r="F52" s="278"/>
      <c r="G52" s="267" t="s">
        <v>110</v>
      </c>
      <c r="H52" s="268"/>
      <c r="I52" s="269"/>
      <c r="J52" s="270"/>
      <c r="K52" s="283"/>
      <c r="L52" s="278"/>
      <c r="M52" s="261"/>
      <c r="O52" s="194"/>
      <c r="P52" s="262"/>
      <c r="Q52" s="273"/>
      <c r="R52" s="298"/>
      <c r="S52" s="194"/>
    </row>
    <row r="53" spans="1:19" x14ac:dyDescent="0.25">
      <c r="A53" s="290"/>
      <c r="B53" s="291"/>
      <c r="C53" s="292"/>
      <c r="D53" s="293"/>
      <c r="E53" s="294"/>
      <c r="F53" s="240"/>
      <c r="G53" s="295" t="s">
        <v>111</v>
      </c>
      <c r="H53" s="264"/>
      <c r="I53" s="296"/>
      <c r="J53" s="297"/>
      <c r="K53" s="263">
        <f>L4</f>
        <v>0</v>
      </c>
      <c r="L53" s="240"/>
      <c r="M53" s="272"/>
      <c r="O53" s="194"/>
      <c r="P53" s="194"/>
      <c r="Q53" s="194"/>
      <c r="R53" s="194"/>
      <c r="S53" s="194"/>
    </row>
    <row r="54" spans="1:19" x14ac:dyDescent="0.25">
      <c r="O54" s="194"/>
      <c r="P54" s="194"/>
      <c r="Q54" s="194"/>
      <c r="R54" s="194"/>
      <c r="S54" s="194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20" priority="3" stopIfTrue="1">
      <formula>$O$1="CU"</formula>
    </cfRule>
  </conditionalFormatting>
  <conditionalFormatting sqref="E7 E9 E11 E13 E15 E17 E19:E21">
    <cfRule type="cellIs" dxfId="19" priority="4" stopIfTrue="1" operator="equal">
      <formula>"Bye"</formula>
    </cfRule>
  </conditionalFormatting>
  <conditionalFormatting sqref="I11">
    <cfRule type="expression" dxfId="18" priority="2" stopIfTrue="1">
      <formula>$S11&gt;=1</formula>
    </cfRule>
  </conditionalFormatting>
  <conditionalFormatting sqref="I19">
    <cfRule type="expression" dxfId="17" priority="1" stopIfTrue="1">
      <formula>$S19&gt;=1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8CAC-C374-4DED-A1E0-8BF17F0B3AD5}">
  <sheetPr codeName="Munka39">
    <tabColor indexed="11"/>
  </sheetPr>
  <dimension ref="A1:AS140"/>
  <sheetViews>
    <sheetView showZeros="0" workbookViewId="0">
      <selection activeCell="T21" sqref="T2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6" customWidth="1"/>
  </cols>
  <sheetData>
    <row r="1" spans="1:45" ht="21.75" customHeight="1" x14ac:dyDescent="0.25">
      <c r="A1" s="326" t="str">
        <f>Altalanos!$A$6</f>
        <v>Diákolimpia 2026</v>
      </c>
      <c r="B1" s="326"/>
      <c r="C1" s="186"/>
      <c r="D1" s="186"/>
      <c r="E1" s="186"/>
      <c r="F1" s="186"/>
      <c r="G1" s="186"/>
      <c r="H1" s="326"/>
      <c r="I1" s="188"/>
      <c r="J1" s="189"/>
      <c r="K1" s="187" t="s">
        <v>29</v>
      </c>
      <c r="L1" s="190"/>
      <c r="M1" s="327"/>
      <c r="N1" s="189"/>
      <c r="O1" s="189"/>
      <c r="P1" s="189"/>
      <c r="Q1" s="186"/>
      <c r="R1" s="189"/>
      <c r="S1" s="328"/>
      <c r="T1" s="329"/>
      <c r="U1" s="329"/>
      <c r="V1" s="329"/>
      <c r="W1" s="329"/>
      <c r="X1" s="329"/>
      <c r="Y1" s="329"/>
      <c r="Z1" s="329"/>
      <c r="AA1" s="329"/>
      <c r="AB1" s="195" t="e">
        <f>IF($Y$5=1,CONCATENATE(VLOOKUP($Y$3,$AA$2:$AH$14,2)),CONCATENATE(VLOOKUP($Y$3,$AA$16:$AH$25,2)))</f>
        <v>#N/A</v>
      </c>
      <c r="AC1" s="195" t="e">
        <f>IF($Y$5=1,CONCATENATE(VLOOKUP($Y$3,$AA$2:$AH$14,3)),CONCATENATE(VLOOKUP($Y$3,$AA$16:$AH$25,3)))</f>
        <v>#N/A</v>
      </c>
      <c r="AD1" s="195" t="e">
        <f>IF($Y$5=1,CONCATENATE(VLOOKUP($Y$3,$AA$2:$AH$14,4)),CONCATENATE(VLOOKUP($Y$3,$AA$16:$AH$25,4)))</f>
        <v>#N/A</v>
      </c>
      <c r="AE1" s="195" t="e">
        <f>IF($Y$5=1,CONCATENATE(VLOOKUP($Y$3,$AA$2:$AH$14,5)),CONCATENATE(VLOOKUP($Y$3,$AA$16:$AH$25,5)))</f>
        <v>#N/A</v>
      </c>
      <c r="AF1" s="195" t="e">
        <f>IF($Y$5=1,CONCATENATE(VLOOKUP($Y$3,$AA$2:$AH$14,6)),CONCATENATE(VLOOKUP($Y$3,$AA$16:$AH$25,6)))</f>
        <v>#N/A</v>
      </c>
      <c r="AG1" s="195" t="e">
        <f>IF($Y$5=1,CONCATENATE(VLOOKUP($Y$3,$AA$2:$AH$14,7)),CONCATENATE(VLOOKUP($Y$3,$AA$16:$AH$25,7)))</f>
        <v>#N/A</v>
      </c>
      <c r="AH1" s="195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6" t="s">
        <v>30</v>
      </c>
      <c r="B2" s="197"/>
      <c r="C2" s="197"/>
      <c r="D2" s="197"/>
      <c r="E2" s="428" t="str">
        <f>Altalanos!$D$8</f>
        <v>Fiú 1 kcs. B</v>
      </c>
      <c r="F2" s="197"/>
      <c r="G2" s="198"/>
      <c r="H2" s="199"/>
      <c r="I2" s="199"/>
      <c r="J2" s="200"/>
      <c r="K2" s="190"/>
      <c r="L2" s="190"/>
      <c r="M2" s="190"/>
      <c r="N2" s="200"/>
      <c r="O2" s="199"/>
      <c r="P2" s="200"/>
      <c r="Q2" s="199"/>
      <c r="R2" s="200"/>
      <c r="S2" s="331"/>
      <c r="T2" s="236"/>
      <c r="U2" s="236"/>
      <c r="V2" s="236"/>
      <c r="W2" s="236"/>
      <c r="X2" s="236"/>
      <c r="Y2" s="204"/>
      <c r="Z2" s="205"/>
      <c r="AA2" s="205" t="s">
        <v>68</v>
      </c>
      <c r="AB2" s="206">
        <v>300</v>
      </c>
      <c r="AC2" s="206">
        <v>250</v>
      </c>
      <c r="AD2" s="206">
        <v>200</v>
      </c>
      <c r="AE2" s="206">
        <v>150</v>
      </c>
      <c r="AF2" s="206">
        <v>120</v>
      </c>
      <c r="AG2" s="206">
        <v>90</v>
      </c>
      <c r="AH2" s="206">
        <v>40</v>
      </c>
      <c r="AI2" s="226"/>
      <c r="AJ2" s="226"/>
      <c r="AK2" s="226"/>
      <c r="AL2" s="236"/>
      <c r="AM2" s="236"/>
      <c r="AN2" s="236"/>
      <c r="AO2" s="236"/>
      <c r="AP2" s="236"/>
      <c r="AQ2" s="236"/>
      <c r="AR2" s="236"/>
      <c r="AS2" s="236"/>
    </row>
    <row r="3" spans="1:45" ht="11.25" customHeight="1" x14ac:dyDescent="0.25">
      <c r="A3" s="52" t="s">
        <v>22</v>
      </c>
      <c r="B3" s="52"/>
      <c r="C3" s="52"/>
      <c r="D3" s="52"/>
      <c r="E3" s="429"/>
      <c r="F3" s="52"/>
      <c r="G3" s="52" t="s">
        <v>15</v>
      </c>
      <c r="H3" s="52"/>
      <c r="I3" s="52"/>
      <c r="J3" s="207"/>
      <c r="K3" s="52" t="s">
        <v>34</v>
      </c>
      <c r="L3" s="207"/>
      <c r="M3" s="52"/>
      <c r="N3" s="207"/>
      <c r="O3" s="52"/>
      <c r="P3" s="207"/>
      <c r="Q3" s="52"/>
      <c r="R3" s="53" t="s">
        <v>35</v>
      </c>
      <c r="S3" s="332"/>
      <c r="T3" s="333"/>
      <c r="U3" s="333"/>
      <c r="V3" s="333"/>
      <c r="W3" s="333"/>
      <c r="X3" s="333"/>
      <c r="Y3" s="205" t="str">
        <f>IF(K4="OB","A",IF(K4="IX","W",IF(K4="","",K4)))</f>
        <v/>
      </c>
      <c r="Z3" s="205"/>
      <c r="AA3" s="205" t="s">
        <v>88</v>
      </c>
      <c r="AB3" s="206">
        <v>280</v>
      </c>
      <c r="AC3" s="206">
        <v>230</v>
      </c>
      <c r="AD3" s="206">
        <v>180</v>
      </c>
      <c r="AE3" s="206">
        <v>140</v>
      </c>
      <c r="AF3" s="206">
        <v>80</v>
      </c>
      <c r="AG3" s="206">
        <v>0</v>
      </c>
      <c r="AH3" s="206">
        <v>0</v>
      </c>
      <c r="AI3" s="226"/>
      <c r="AJ3" s="226"/>
      <c r="AK3" s="226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1">
        <f>Altalanos!$A$10</f>
        <v>0</v>
      </c>
      <c r="B4" s="441"/>
      <c r="C4" s="441"/>
      <c r="D4" s="212"/>
      <c r="E4" s="213"/>
      <c r="F4" s="213"/>
      <c r="G4" s="213">
        <f>Altalanos!$C$10</f>
        <v>0</v>
      </c>
      <c r="H4" s="334"/>
      <c r="I4" s="213"/>
      <c r="J4" s="215"/>
      <c r="K4" s="214"/>
      <c r="L4" s="215"/>
      <c r="M4" s="335"/>
      <c r="N4" s="215"/>
      <c r="O4" s="213"/>
      <c r="P4" s="215"/>
      <c r="Q4" s="213"/>
      <c r="R4" s="216">
        <f>Altalanos!$E$10</f>
        <v>0</v>
      </c>
      <c r="S4" s="336"/>
      <c r="T4" s="337"/>
      <c r="U4" s="337"/>
      <c r="V4" s="337"/>
      <c r="W4" s="337"/>
      <c r="X4" s="337"/>
      <c r="Y4" s="205"/>
      <c r="Z4" s="205"/>
      <c r="AA4" s="205" t="s">
        <v>71</v>
      </c>
      <c r="AB4" s="206">
        <v>250</v>
      </c>
      <c r="AC4" s="206">
        <v>200</v>
      </c>
      <c r="AD4" s="206">
        <v>150</v>
      </c>
      <c r="AE4" s="206">
        <v>120</v>
      </c>
      <c r="AF4" s="206">
        <v>90</v>
      </c>
      <c r="AG4" s="206">
        <v>60</v>
      </c>
      <c r="AH4" s="206">
        <v>25</v>
      </c>
      <c r="AI4" s="226"/>
      <c r="AJ4" s="226"/>
      <c r="AK4" s="226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135</v>
      </c>
      <c r="C5" s="340" t="s">
        <v>77</v>
      </c>
      <c r="D5" s="339" t="s">
        <v>136</v>
      </c>
      <c r="E5" s="339" t="s">
        <v>137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138</v>
      </c>
      <c r="L5" s="342"/>
      <c r="M5" s="339" t="s">
        <v>121</v>
      </c>
      <c r="N5" s="342"/>
      <c r="O5" s="339" t="s">
        <v>139</v>
      </c>
      <c r="P5" s="342"/>
      <c r="Q5" s="339"/>
      <c r="R5" s="343"/>
      <c r="S5" s="332"/>
      <c r="T5" s="333"/>
      <c r="U5" s="333"/>
      <c r="V5" s="333"/>
      <c r="W5" s="333"/>
      <c r="X5" s="333"/>
      <c r="Y5" s="205">
        <f>IF(OR(Altalanos!$A$8="F1",Altalanos!$A$8="F2",Altalanos!$A$8="N1",Altalanos!$A$8="N2"),1,2)</f>
        <v>2</v>
      </c>
      <c r="Z5" s="205"/>
      <c r="AA5" s="205" t="s">
        <v>74</v>
      </c>
      <c r="AB5" s="206">
        <v>200</v>
      </c>
      <c r="AC5" s="206">
        <v>150</v>
      </c>
      <c r="AD5" s="206">
        <v>120</v>
      </c>
      <c r="AE5" s="206">
        <v>90</v>
      </c>
      <c r="AF5" s="206">
        <v>60</v>
      </c>
      <c r="AG5" s="206">
        <v>40</v>
      </c>
      <c r="AH5" s="206">
        <v>15</v>
      </c>
      <c r="AI5" s="226"/>
      <c r="AJ5" s="226"/>
      <c r="AK5" s="226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5"/>
      <c r="Z6" s="205"/>
      <c r="AA6" s="205" t="s">
        <v>84</v>
      </c>
      <c r="AB6" s="206">
        <v>150</v>
      </c>
      <c r="AC6" s="206">
        <v>120</v>
      </c>
      <c r="AD6" s="206">
        <v>90</v>
      </c>
      <c r="AE6" s="206">
        <v>60</v>
      </c>
      <c r="AF6" s="206">
        <v>40</v>
      </c>
      <c r="AG6" s="206">
        <v>25</v>
      </c>
      <c r="AH6" s="206">
        <v>10</v>
      </c>
      <c r="AI6" s="226"/>
      <c r="AJ6" s="226"/>
      <c r="AK6" s="226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IF($E7="","",VLOOKUP($E7,'Fiú 1 kcs. B ELO'!$A$7:$O$22,14))</f>
        <v/>
      </c>
      <c r="C7" s="229" t="str">
        <f>IF($E7="","",VLOOKUP($E7,'Fiú 1 kcs. B ELO'!$A$7:$O$22,15))</f>
        <v/>
      </c>
      <c r="D7" s="229" t="str">
        <f>IF($E7="","",VLOOKUP($E7,'Fiú 1 kcs. B ELO'!$A$7:$O$22,5))</f>
        <v/>
      </c>
      <c r="E7" s="352"/>
      <c r="F7" s="307" t="str">
        <f>UPPER(IF($E7="","",VLOOKUP($E7,'Fiú 1 kcs. B ELO'!$A$7:$O$22,2)))</f>
        <v/>
      </c>
      <c r="G7" s="307" t="str">
        <f>IF($E7="","",VLOOKUP($E7,'Fiú 1 kcs. B ELO'!$A$7:$O$22,3))</f>
        <v/>
      </c>
      <c r="H7" s="307"/>
      <c r="I7" s="307" t="str">
        <f>IF($E7="","",VLOOKUP($E7,'Fiú 1 kcs. B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5"/>
      <c r="Z7" s="205"/>
      <c r="AA7" s="205" t="s">
        <v>85</v>
      </c>
      <c r="AB7" s="206">
        <v>120</v>
      </c>
      <c r="AC7" s="206">
        <v>90</v>
      </c>
      <c r="AD7" s="206">
        <v>60</v>
      </c>
      <c r="AE7" s="206">
        <v>40</v>
      </c>
      <c r="AF7" s="206">
        <v>25</v>
      </c>
      <c r="AG7" s="206">
        <v>10</v>
      </c>
      <c r="AH7" s="206">
        <v>5</v>
      </c>
      <c r="AI7" s="226"/>
      <c r="AJ7" s="226"/>
      <c r="AK7" s="226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140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5"/>
      <c r="Z8" s="205"/>
      <c r="AA8" s="205" t="s">
        <v>86</v>
      </c>
      <c r="AB8" s="206">
        <v>90</v>
      </c>
      <c r="AC8" s="206">
        <v>60</v>
      </c>
      <c r="AD8" s="206">
        <v>40</v>
      </c>
      <c r="AE8" s="206">
        <v>25</v>
      </c>
      <c r="AF8" s="206">
        <v>10</v>
      </c>
      <c r="AG8" s="206">
        <v>5</v>
      </c>
      <c r="AH8" s="206">
        <v>2</v>
      </c>
      <c r="AI8" s="226"/>
      <c r="AJ8" s="226"/>
      <c r="AK8" s="226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IF($E9="","",VLOOKUP($E9,'Fiú 1 kcs. B ELO'!$A$7:$O$22,14))</f>
        <v/>
      </c>
      <c r="C9" s="229" t="str">
        <f>IF($E9="","",VLOOKUP($E9,'Fiú 1 kcs. B ELO'!$A$7:$O$22,15))</f>
        <v/>
      </c>
      <c r="D9" s="229" t="str">
        <f>IF($E9="","",VLOOKUP($E9,'Fiú 1 kcs. B ELO'!$A$7:$O$22,5))</f>
        <v/>
      </c>
      <c r="E9" s="352"/>
      <c r="F9" s="230" t="str">
        <f>UPPER(IF($E9="","",VLOOKUP($E9,'Fiú 1 kcs. B ELO'!$A$7:$O$22,2)))</f>
        <v/>
      </c>
      <c r="G9" s="230" t="str">
        <f>IF($E9="","",VLOOKUP($E9,'Fiú 1 kcs. B ELO'!$A$7:$O$22,3))</f>
        <v/>
      </c>
      <c r="H9" s="230"/>
      <c r="I9" s="230" t="str">
        <f>IF($E9="","",VLOOKUP($E9,'Fiú 1 kcs. B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5"/>
      <c r="Z9" s="205"/>
      <c r="AA9" s="205" t="s">
        <v>87</v>
      </c>
      <c r="AB9" s="206">
        <v>60</v>
      </c>
      <c r="AC9" s="206">
        <v>40</v>
      </c>
      <c r="AD9" s="206">
        <v>25</v>
      </c>
      <c r="AE9" s="206">
        <v>10</v>
      </c>
      <c r="AF9" s="206">
        <v>5</v>
      </c>
      <c r="AG9" s="206">
        <v>2</v>
      </c>
      <c r="AH9" s="206">
        <v>1</v>
      </c>
      <c r="AI9" s="226"/>
      <c r="AJ9" s="226"/>
      <c r="AK9" s="226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140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5"/>
      <c r="Z10" s="205"/>
      <c r="AA10" s="205" t="s">
        <v>89</v>
      </c>
      <c r="AB10" s="206">
        <v>40</v>
      </c>
      <c r="AC10" s="206">
        <v>25</v>
      </c>
      <c r="AD10" s="206">
        <v>15</v>
      </c>
      <c r="AE10" s="206">
        <v>7</v>
      </c>
      <c r="AF10" s="206">
        <v>4</v>
      </c>
      <c r="AG10" s="206">
        <v>1</v>
      </c>
      <c r="AH10" s="206">
        <v>0</v>
      </c>
      <c r="AI10" s="226"/>
      <c r="AJ10" s="226"/>
      <c r="AK10" s="226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IF($E11="","",VLOOKUP($E11,'Fiú 1 kcs. B ELO'!$A$7:$O$22,14))</f>
        <v/>
      </c>
      <c r="C11" s="229" t="str">
        <f>IF($E11="","",VLOOKUP($E11,'Fiú 1 kcs. B ELO'!$A$7:$O$22,15))</f>
        <v/>
      </c>
      <c r="D11" s="229" t="str">
        <f>IF($E11="","",VLOOKUP($E11,'Fiú 1 kcs. B ELO'!$A$7:$O$22,5))</f>
        <v/>
      </c>
      <c r="E11" s="352"/>
      <c r="F11" s="230" t="str">
        <f>UPPER(IF($E11="","",VLOOKUP($E11,'Fiú 1 kcs. B ELO'!$A$7:$O$22,2)))</f>
        <v/>
      </c>
      <c r="G11" s="230" t="str">
        <f>IF($E11="","",VLOOKUP($E11,'Fiú 1 kcs. B ELO'!$A$7:$O$22,3))</f>
        <v/>
      </c>
      <c r="H11" s="230"/>
      <c r="I11" s="230" t="str">
        <f>IF($E11="","",VLOOKUP($E11,'Fiú 1 kcs. B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5"/>
      <c r="Z11" s="205"/>
      <c r="AA11" s="205" t="s">
        <v>90</v>
      </c>
      <c r="AB11" s="206">
        <v>25</v>
      </c>
      <c r="AC11" s="206">
        <v>15</v>
      </c>
      <c r="AD11" s="206">
        <v>10</v>
      </c>
      <c r="AE11" s="206">
        <v>6</v>
      </c>
      <c r="AF11" s="206">
        <v>3</v>
      </c>
      <c r="AG11" s="206">
        <v>1</v>
      </c>
      <c r="AH11" s="206">
        <v>0</v>
      </c>
      <c r="AI11" s="226"/>
      <c r="AJ11" s="226"/>
      <c r="AK11" s="226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140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5"/>
      <c r="Z12" s="205"/>
      <c r="AA12" s="205" t="s">
        <v>92</v>
      </c>
      <c r="AB12" s="206">
        <v>15</v>
      </c>
      <c r="AC12" s="206">
        <v>10</v>
      </c>
      <c r="AD12" s="206">
        <v>6</v>
      </c>
      <c r="AE12" s="206">
        <v>3</v>
      </c>
      <c r="AF12" s="206">
        <v>1</v>
      </c>
      <c r="AG12" s="206">
        <v>0</v>
      </c>
      <c r="AH12" s="206">
        <v>0</v>
      </c>
      <c r="AI12" s="226"/>
      <c r="AJ12" s="226"/>
      <c r="AK12" s="226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IF($E13="","",VLOOKUP($E13,'Fiú 1 kcs. B ELO'!$A$7:$O$22,14))</f>
        <v/>
      </c>
      <c r="C13" s="229" t="str">
        <f>IF($E13="","",VLOOKUP($E13,'Fiú 1 kcs. B ELO'!$A$7:$O$22,15))</f>
        <v/>
      </c>
      <c r="D13" s="229" t="str">
        <f>IF($E13="","",VLOOKUP($E13,'Fiú 1 kcs. B ELO'!$A$7:$O$22,5))</f>
        <v/>
      </c>
      <c r="E13" s="352"/>
      <c r="F13" s="230" t="str">
        <f>UPPER(IF($E13="","",VLOOKUP($E13,'Fiú 1 kcs. B ELO'!$A$7:$O$22,2)))</f>
        <v/>
      </c>
      <c r="G13" s="230" t="str">
        <f>IF($E13="","",VLOOKUP($E13,'Fiú 1 kcs. B ELO'!$A$7:$O$22,3))</f>
        <v/>
      </c>
      <c r="H13" s="230"/>
      <c r="I13" s="230" t="str">
        <f>IF($E13="","",VLOOKUP($E13,'Fiú 1 kcs. B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5"/>
      <c r="Z13" s="205"/>
      <c r="AA13" s="205" t="s">
        <v>93</v>
      </c>
      <c r="AB13" s="206">
        <v>10</v>
      </c>
      <c r="AC13" s="206">
        <v>6</v>
      </c>
      <c r="AD13" s="206">
        <v>3</v>
      </c>
      <c r="AE13" s="206">
        <v>1</v>
      </c>
      <c r="AF13" s="206">
        <v>0</v>
      </c>
      <c r="AG13" s="206">
        <v>0</v>
      </c>
      <c r="AH13" s="206">
        <v>0</v>
      </c>
      <c r="AI13" s="226"/>
      <c r="AJ13" s="226"/>
      <c r="AK13" s="226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140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5"/>
      <c r="Z14" s="205"/>
      <c r="AA14" s="205" t="s">
        <v>94</v>
      </c>
      <c r="AB14" s="206">
        <v>3</v>
      </c>
      <c r="AC14" s="206">
        <v>2</v>
      </c>
      <c r="AD14" s="206">
        <v>1</v>
      </c>
      <c r="AE14" s="206">
        <v>0</v>
      </c>
      <c r="AF14" s="206">
        <v>0</v>
      </c>
      <c r="AG14" s="206">
        <v>0</v>
      </c>
      <c r="AH14" s="206">
        <v>0</v>
      </c>
      <c r="AI14" s="226"/>
      <c r="AJ14" s="226"/>
      <c r="AK14" s="226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IF($E15="","",VLOOKUP($E15,'Fiú 1 kcs. B ELO'!$A$7:$O$22,14))</f>
        <v/>
      </c>
      <c r="C15" s="229" t="str">
        <f>IF($E15="","",VLOOKUP($E15,'Fiú 1 kcs. B ELO'!$A$7:$O$22,15))</f>
        <v/>
      </c>
      <c r="D15" s="229" t="str">
        <f>IF($E15="","",VLOOKUP($E15,'Fiú 1 kcs. B ELO'!$A$7:$O$22,5))</f>
        <v/>
      </c>
      <c r="E15" s="352"/>
      <c r="F15" s="230" t="str">
        <f>UPPER(IF($E15="","",VLOOKUP($E15,'Fiú 1 kcs. B ELO'!$A$7:$O$22,2)))</f>
        <v/>
      </c>
      <c r="G15" s="230" t="str">
        <f>IF($E15="","",VLOOKUP($E15,'Fiú 1 kcs. B ELO'!$A$7:$O$22,3))</f>
        <v/>
      </c>
      <c r="H15" s="230"/>
      <c r="I15" s="230" t="str">
        <f>IF($E15="","",VLOOKUP($E15,'Fiú 1 kcs. B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26"/>
      <c r="AJ15" s="226"/>
      <c r="AK15" s="226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140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5"/>
      <c r="Z16" s="205"/>
      <c r="AA16" s="205" t="s">
        <v>68</v>
      </c>
      <c r="AB16" s="206">
        <v>150</v>
      </c>
      <c r="AC16" s="206">
        <v>120</v>
      </c>
      <c r="AD16" s="206">
        <v>90</v>
      </c>
      <c r="AE16" s="206">
        <v>60</v>
      </c>
      <c r="AF16" s="206">
        <v>40</v>
      </c>
      <c r="AG16" s="206">
        <v>25</v>
      </c>
      <c r="AH16" s="206">
        <v>15</v>
      </c>
      <c r="AI16" s="226"/>
      <c r="AJ16" s="226"/>
      <c r="AK16" s="226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IF($E17="","",VLOOKUP($E17,'Fiú 1 kcs. B ELO'!$A$7:$O$22,14))</f>
        <v/>
      </c>
      <c r="C17" s="229" t="str">
        <f>IF($E17="","",VLOOKUP($E17,'Fiú 1 kcs. B ELO'!$A$7:$O$22,15))</f>
        <v/>
      </c>
      <c r="D17" s="229" t="str">
        <f>IF($E17="","",VLOOKUP($E17,'Fiú 1 kcs. B ELO'!$A$7:$O$22,5))</f>
        <v/>
      </c>
      <c r="E17" s="352"/>
      <c r="F17" s="230" t="str">
        <f>UPPER(IF($E17="","",VLOOKUP($E17,'Fiú 1 kcs. B ELO'!$A$7:$O$22,2)))</f>
        <v/>
      </c>
      <c r="G17" s="230" t="str">
        <f>IF($E17="","",VLOOKUP($E17,'Fiú 1 kcs. B ELO'!$A$7:$O$22,3))</f>
        <v/>
      </c>
      <c r="H17" s="230"/>
      <c r="I17" s="230" t="str">
        <f>IF($E17="","",VLOOKUP($E17,'Fiú 1 kcs. B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5"/>
      <c r="Z17" s="205"/>
      <c r="AA17" s="205" t="s">
        <v>71</v>
      </c>
      <c r="AB17" s="206">
        <v>120</v>
      </c>
      <c r="AC17" s="206">
        <v>90</v>
      </c>
      <c r="AD17" s="206">
        <v>60</v>
      </c>
      <c r="AE17" s="206">
        <v>40</v>
      </c>
      <c r="AF17" s="206">
        <v>25</v>
      </c>
      <c r="AG17" s="206">
        <v>15</v>
      </c>
      <c r="AH17" s="206">
        <v>8</v>
      </c>
      <c r="AI17" s="226"/>
      <c r="AJ17" s="226"/>
      <c r="AK17" s="226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140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5"/>
      <c r="Z18" s="205"/>
      <c r="AA18" s="205" t="s">
        <v>74</v>
      </c>
      <c r="AB18" s="206">
        <v>90</v>
      </c>
      <c r="AC18" s="206">
        <v>60</v>
      </c>
      <c r="AD18" s="206">
        <v>40</v>
      </c>
      <c r="AE18" s="206">
        <v>25</v>
      </c>
      <c r="AF18" s="206">
        <v>15</v>
      </c>
      <c r="AG18" s="206">
        <v>8</v>
      </c>
      <c r="AH18" s="206">
        <v>4</v>
      </c>
      <c r="AI18" s="226"/>
      <c r="AJ18" s="226"/>
      <c r="AK18" s="226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IF($E19="","",VLOOKUP($E19,'Fiú 1 kcs. B ELO'!$A$7:$O$22,14))</f>
        <v/>
      </c>
      <c r="C19" s="229" t="str">
        <f>IF($E19="","",VLOOKUP($E19,'Fiú 1 kcs. B ELO'!$A$7:$O$22,15))</f>
        <v/>
      </c>
      <c r="D19" s="229" t="str">
        <f>IF($E19="","",VLOOKUP($E19,'Fiú 1 kcs. B ELO'!$A$7:$O$22,5))</f>
        <v/>
      </c>
      <c r="E19" s="352"/>
      <c r="F19" s="230" t="str">
        <f>UPPER(IF($E19="","",VLOOKUP($E19,'Fiú 1 kcs. B ELO'!$A$7:$O$22,2)))</f>
        <v/>
      </c>
      <c r="G19" s="230" t="str">
        <f>IF($E19="","",VLOOKUP($E19,'Fiú 1 kcs. B ELO'!$A$7:$O$22,3))</f>
        <v/>
      </c>
      <c r="H19" s="230"/>
      <c r="I19" s="230" t="str">
        <f>IF($E19="","",VLOOKUP($E19,'Fiú 1 kcs. B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5"/>
      <c r="Z19" s="205"/>
      <c r="AA19" s="205" t="s">
        <v>84</v>
      </c>
      <c r="AB19" s="206">
        <v>60</v>
      </c>
      <c r="AC19" s="206">
        <v>40</v>
      </c>
      <c r="AD19" s="206">
        <v>25</v>
      </c>
      <c r="AE19" s="206">
        <v>15</v>
      </c>
      <c r="AF19" s="206">
        <v>8</v>
      </c>
      <c r="AG19" s="206">
        <v>4</v>
      </c>
      <c r="AH19" s="206">
        <v>2</v>
      </c>
      <c r="AI19" s="226"/>
      <c r="AJ19" s="226"/>
      <c r="AK19" s="226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140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5"/>
      <c r="Z20" s="205"/>
      <c r="AA20" s="205" t="s">
        <v>85</v>
      </c>
      <c r="AB20" s="206">
        <v>40</v>
      </c>
      <c r="AC20" s="206">
        <v>25</v>
      </c>
      <c r="AD20" s="206">
        <v>15</v>
      </c>
      <c r="AE20" s="206">
        <v>8</v>
      </c>
      <c r="AF20" s="206">
        <v>4</v>
      </c>
      <c r="AG20" s="206">
        <v>2</v>
      </c>
      <c r="AH20" s="206">
        <v>1</v>
      </c>
      <c r="AI20" s="226"/>
      <c r="AJ20" s="226"/>
      <c r="AK20" s="226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IF($E21="","",VLOOKUP($E21,'Fiú 1 kcs. B ELO'!$A$7:$O$22,14))</f>
        <v/>
      </c>
      <c r="C21" s="229" t="str">
        <f>IF($E21="","",VLOOKUP($E21,'Fiú 1 kcs. B ELO'!$A$7:$O$22,15))</f>
        <v/>
      </c>
      <c r="D21" s="229" t="str">
        <f>IF($E21="","",VLOOKUP($E21,'Fiú 1 kcs. B ELO'!$A$7:$O$22,5))</f>
        <v/>
      </c>
      <c r="E21" s="352"/>
      <c r="F21" s="307" t="str">
        <f>UPPER(IF($E21="","",VLOOKUP($E21,'Fiú 1 kcs. B ELO'!$A$7:$O$22,2)))</f>
        <v/>
      </c>
      <c r="G21" s="307" t="str">
        <f>IF($E21="","",VLOOKUP($E21,'Fiú 1 kcs. B ELO'!$A$7:$O$22,3))</f>
        <v/>
      </c>
      <c r="H21" s="307"/>
      <c r="I21" s="307" t="str">
        <f>IF($E21="","",VLOOKUP($E21,'Fiú 1 kcs. B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5"/>
      <c r="Z21" s="205"/>
      <c r="AA21" s="205" t="s">
        <v>86</v>
      </c>
      <c r="AB21" s="206">
        <v>25</v>
      </c>
      <c r="AC21" s="206">
        <v>15</v>
      </c>
      <c r="AD21" s="206">
        <v>10</v>
      </c>
      <c r="AE21" s="206">
        <v>6</v>
      </c>
      <c r="AF21" s="206">
        <v>3</v>
      </c>
      <c r="AG21" s="206">
        <v>1</v>
      </c>
      <c r="AH21" s="206">
        <v>0</v>
      </c>
      <c r="AI21" s="226"/>
      <c r="AJ21" s="226"/>
      <c r="AK21" s="226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5"/>
      <c r="Z22" s="205"/>
      <c r="AA22" s="205" t="s">
        <v>87</v>
      </c>
      <c r="AB22" s="206">
        <v>15</v>
      </c>
      <c r="AC22" s="206">
        <v>10</v>
      </c>
      <c r="AD22" s="206">
        <v>6</v>
      </c>
      <c r="AE22" s="206">
        <v>3</v>
      </c>
      <c r="AF22" s="206">
        <v>1</v>
      </c>
      <c r="AG22" s="206">
        <v>0</v>
      </c>
      <c r="AH22" s="206">
        <v>0</v>
      </c>
      <c r="AI22" s="226"/>
      <c r="AJ22" s="226"/>
      <c r="AK22" s="226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5"/>
      <c r="Z23" s="205"/>
      <c r="AA23" s="205" t="s">
        <v>89</v>
      </c>
      <c r="AB23" s="206">
        <v>10</v>
      </c>
      <c r="AC23" s="206">
        <v>6</v>
      </c>
      <c r="AD23" s="206">
        <v>3</v>
      </c>
      <c r="AE23" s="206">
        <v>1</v>
      </c>
      <c r="AF23" s="206">
        <v>0</v>
      </c>
      <c r="AG23" s="206">
        <v>0</v>
      </c>
      <c r="AH23" s="206">
        <v>0</v>
      </c>
      <c r="AI23" s="226"/>
      <c r="AJ23" s="226"/>
      <c r="AK23" s="226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5"/>
      <c r="Z24" s="205"/>
      <c r="AA24" s="205" t="s">
        <v>90</v>
      </c>
      <c r="AB24" s="206">
        <v>6</v>
      </c>
      <c r="AC24" s="206">
        <v>3</v>
      </c>
      <c r="AD24" s="206">
        <v>1</v>
      </c>
      <c r="AE24" s="206">
        <v>0</v>
      </c>
      <c r="AF24" s="206">
        <v>0</v>
      </c>
      <c r="AG24" s="206">
        <v>0</v>
      </c>
      <c r="AH24" s="206">
        <v>0</v>
      </c>
      <c r="AI24" s="226"/>
      <c r="AJ24" s="226"/>
      <c r="AK24" s="226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5"/>
      <c r="Z25" s="205"/>
      <c r="AA25" s="205" t="s">
        <v>92</v>
      </c>
      <c r="AB25" s="206">
        <v>3</v>
      </c>
      <c r="AC25" s="206">
        <v>2</v>
      </c>
      <c r="AD25" s="206">
        <v>1</v>
      </c>
      <c r="AE25" s="206">
        <v>0</v>
      </c>
      <c r="AF25" s="206">
        <v>0</v>
      </c>
      <c r="AG25" s="206">
        <v>0</v>
      </c>
      <c r="AH25" s="206">
        <v>0</v>
      </c>
      <c r="AI25" s="226"/>
      <c r="AJ25" s="226"/>
      <c r="AK25" s="226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226"/>
      <c r="AJ26" s="226"/>
      <c r="AK26" s="226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226"/>
      <c r="AJ27" s="226"/>
      <c r="AK27" s="226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41" t="s">
        <v>77</v>
      </c>
      <c r="B54" s="242"/>
      <c r="C54" s="242"/>
      <c r="D54" s="243"/>
      <c r="E54" s="399" t="s">
        <v>95</v>
      </c>
      <c r="F54" s="400" t="s">
        <v>96</v>
      </c>
      <c r="G54" s="399"/>
      <c r="H54" s="399"/>
      <c r="I54" s="401"/>
      <c r="J54" s="399" t="s">
        <v>95</v>
      </c>
      <c r="K54" s="400" t="s">
        <v>97</v>
      </c>
      <c r="L54" s="402"/>
      <c r="M54" s="400" t="s">
        <v>98</v>
      </c>
      <c r="N54" s="403"/>
      <c r="O54" s="404" t="s">
        <v>99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52" t="s">
        <v>100</v>
      </c>
      <c r="B55" s="253"/>
      <c r="C55" s="408"/>
      <c r="D55" s="254"/>
      <c r="E55" s="409">
        <v>1</v>
      </c>
      <c r="F55" s="407" t="str">
        <f>IF(E55&gt;$R$62,0,UPPER(VLOOKUP(E55,'Fiú 1 kcs. B ELO'!$A$7:$Q$134,2)))</f>
        <v xml:space="preserve">SCHNEIDER </v>
      </c>
      <c r="G55" s="409"/>
      <c r="H55" s="407"/>
      <c r="I55" s="270"/>
      <c r="J55" s="410" t="s">
        <v>101</v>
      </c>
      <c r="K55" s="411"/>
      <c r="L55" s="412"/>
      <c r="M55" s="411"/>
      <c r="N55" s="413"/>
      <c r="O55" s="259" t="s">
        <v>102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3" t="s">
        <v>103</v>
      </c>
      <c r="B56" s="264"/>
      <c r="C56" s="415"/>
      <c r="D56" s="265"/>
      <c r="E56" s="409">
        <v>2</v>
      </c>
      <c r="F56" s="407" t="str">
        <f>IF(E56&gt;$R$62,0,UPPER(VLOOKUP(E56,'Fiú 1 kcs. B ELO'!$A$7:$Q$134,2)))</f>
        <v>BÉKÉSI</v>
      </c>
      <c r="G56" s="409"/>
      <c r="H56" s="407"/>
      <c r="I56" s="270"/>
      <c r="J56" s="410" t="s">
        <v>104</v>
      </c>
      <c r="K56" s="411"/>
      <c r="L56" s="412"/>
      <c r="M56" s="411"/>
      <c r="N56" s="413"/>
      <c r="O56" s="294"/>
      <c r="P56" s="296"/>
      <c r="Q56" s="264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4"/>
      <c r="B57" s="275"/>
      <c r="C57" s="417"/>
      <c r="D57" s="276"/>
      <c r="E57" s="409"/>
      <c r="F57" s="407"/>
      <c r="G57" s="409"/>
      <c r="H57" s="407"/>
      <c r="I57" s="270"/>
      <c r="J57" s="410" t="s">
        <v>105</v>
      </c>
      <c r="K57" s="411"/>
      <c r="L57" s="412"/>
      <c r="M57" s="411"/>
      <c r="N57" s="413"/>
      <c r="O57" s="259" t="s">
        <v>106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80"/>
      <c r="B58" s="281"/>
      <c r="C58" s="281"/>
      <c r="D58" s="282"/>
      <c r="E58" s="409"/>
      <c r="F58" s="407"/>
      <c r="G58" s="409"/>
      <c r="H58" s="407"/>
      <c r="I58" s="270"/>
      <c r="J58" s="410" t="s">
        <v>107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4"/>
      <c r="B59" s="285"/>
      <c r="C59" s="285"/>
      <c r="D59" s="286"/>
      <c r="E59" s="409"/>
      <c r="F59" s="407"/>
      <c r="G59" s="409"/>
      <c r="H59" s="407"/>
      <c r="I59" s="270"/>
      <c r="J59" s="410" t="s">
        <v>108</v>
      </c>
      <c r="K59" s="411"/>
      <c r="L59" s="412"/>
      <c r="M59" s="411"/>
      <c r="N59" s="413"/>
      <c r="O59" s="264"/>
      <c r="P59" s="296"/>
      <c r="Q59" s="264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7"/>
      <c r="B60" s="288"/>
      <c r="C60" s="281"/>
      <c r="D60" s="282"/>
      <c r="E60" s="409"/>
      <c r="F60" s="407"/>
      <c r="G60" s="409"/>
      <c r="H60" s="407"/>
      <c r="I60" s="270"/>
      <c r="J60" s="410" t="s">
        <v>109</v>
      </c>
      <c r="K60" s="411"/>
      <c r="L60" s="412"/>
      <c r="M60" s="411"/>
      <c r="N60" s="413"/>
      <c r="O60" s="259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7"/>
      <c r="B61" s="288"/>
      <c r="C61" s="418"/>
      <c r="D61" s="289"/>
      <c r="E61" s="409"/>
      <c r="F61" s="407"/>
      <c r="G61" s="409"/>
      <c r="H61" s="407"/>
      <c r="I61" s="270"/>
      <c r="J61" s="410" t="s">
        <v>110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90"/>
      <c r="B62" s="291"/>
      <c r="C62" s="419"/>
      <c r="D62" s="292"/>
      <c r="E62" s="420"/>
      <c r="F62" s="294"/>
      <c r="G62" s="420"/>
      <c r="H62" s="294"/>
      <c r="I62" s="297"/>
      <c r="J62" s="421" t="s">
        <v>111</v>
      </c>
      <c r="K62" s="264"/>
      <c r="L62" s="296"/>
      <c r="M62" s="264"/>
      <c r="N62" s="416"/>
      <c r="O62" s="264">
        <f>R4</f>
        <v>0</v>
      </c>
      <c r="P62" s="296"/>
      <c r="Q62" s="264"/>
      <c r="R62" s="422">
        <f>MIN(4,'Fiú 1 kcs. B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L63" s="225"/>
      <c r="AM63" s="225"/>
      <c r="AN63" s="225"/>
      <c r="AO63" s="225"/>
      <c r="AP63" s="225"/>
      <c r="AQ63" s="225"/>
      <c r="AR63" s="225"/>
      <c r="AS63" s="225"/>
    </row>
    <row r="64" spans="1:45" x14ac:dyDescent="0.25"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L64" s="225"/>
      <c r="AM64" s="225"/>
      <c r="AN64" s="225"/>
      <c r="AO64" s="225"/>
      <c r="AP64" s="225"/>
      <c r="AQ64" s="225"/>
      <c r="AR64" s="225"/>
      <c r="AS64" s="225"/>
    </row>
    <row r="65" spans="20:45" x14ac:dyDescent="0.25"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L65" s="225"/>
      <c r="AM65" s="225"/>
      <c r="AN65" s="225"/>
      <c r="AO65" s="225"/>
      <c r="AP65" s="225"/>
      <c r="AQ65" s="225"/>
      <c r="AR65" s="225"/>
      <c r="AS65" s="225"/>
    </row>
    <row r="66" spans="20:45" x14ac:dyDescent="0.25"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L66" s="225"/>
      <c r="AM66" s="225"/>
      <c r="AN66" s="225"/>
      <c r="AO66" s="225"/>
      <c r="AP66" s="225"/>
      <c r="AQ66" s="225"/>
      <c r="AR66" s="225"/>
      <c r="AS66" s="225"/>
    </row>
    <row r="67" spans="20:45" x14ac:dyDescent="0.25"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L67" s="225"/>
      <c r="AM67" s="225"/>
      <c r="AN67" s="225"/>
      <c r="AO67" s="225"/>
      <c r="AP67" s="225"/>
      <c r="AQ67" s="225"/>
      <c r="AR67" s="225"/>
      <c r="AS67" s="225"/>
    </row>
    <row r="68" spans="20:45" x14ac:dyDescent="0.25"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L68" s="225"/>
      <c r="AM68" s="225"/>
      <c r="AN68" s="225"/>
      <c r="AO68" s="225"/>
      <c r="AP68" s="225"/>
      <c r="AQ68" s="225"/>
      <c r="AR68" s="225"/>
      <c r="AS68" s="225"/>
    </row>
    <row r="69" spans="20:45" x14ac:dyDescent="0.25"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L69" s="225"/>
      <c r="AM69" s="225"/>
      <c r="AN69" s="225"/>
      <c r="AO69" s="225"/>
      <c r="AP69" s="225"/>
      <c r="AQ69" s="225"/>
      <c r="AR69" s="225"/>
      <c r="AS69" s="225"/>
    </row>
    <row r="70" spans="20:45" x14ac:dyDescent="0.25"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L70" s="225"/>
      <c r="AM70" s="225"/>
      <c r="AN70" s="225"/>
      <c r="AO70" s="225"/>
      <c r="AP70" s="225"/>
      <c r="AQ70" s="225"/>
      <c r="AR70" s="225"/>
      <c r="AS70" s="225"/>
    </row>
    <row r="71" spans="20:45" x14ac:dyDescent="0.25"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L71" s="225"/>
      <c r="AM71" s="225"/>
      <c r="AN71" s="225"/>
      <c r="AO71" s="225"/>
      <c r="AP71" s="225"/>
      <c r="AQ71" s="225"/>
      <c r="AR71" s="225"/>
      <c r="AS71" s="225"/>
    </row>
    <row r="72" spans="20:45" x14ac:dyDescent="0.25"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L72" s="225"/>
      <c r="AM72" s="225"/>
      <c r="AN72" s="225"/>
      <c r="AO72" s="225"/>
      <c r="AP72" s="225"/>
      <c r="AQ72" s="225"/>
      <c r="AR72" s="225"/>
      <c r="AS72" s="225"/>
    </row>
    <row r="73" spans="20:45" x14ac:dyDescent="0.25"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L73" s="225"/>
      <c r="AM73" s="225"/>
      <c r="AN73" s="225"/>
      <c r="AO73" s="225"/>
      <c r="AP73" s="225"/>
      <c r="AQ73" s="225"/>
      <c r="AR73" s="225"/>
      <c r="AS73" s="225"/>
    </row>
    <row r="74" spans="20:45" x14ac:dyDescent="0.25"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L74" s="225"/>
      <c r="AM74" s="225"/>
      <c r="AN74" s="225"/>
      <c r="AO74" s="225"/>
      <c r="AP74" s="225"/>
      <c r="AQ74" s="225"/>
      <c r="AR74" s="225"/>
      <c r="AS74" s="225"/>
    </row>
    <row r="75" spans="20:45" x14ac:dyDescent="0.25"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L75" s="225"/>
      <c r="AM75" s="225"/>
      <c r="AN75" s="225"/>
      <c r="AO75" s="225"/>
      <c r="AP75" s="225"/>
      <c r="AQ75" s="225"/>
      <c r="AR75" s="225"/>
      <c r="AS75" s="225"/>
    </row>
    <row r="76" spans="20:45" x14ac:dyDescent="0.25"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L76" s="225"/>
      <c r="AM76" s="225"/>
      <c r="AN76" s="225"/>
      <c r="AO76" s="225"/>
      <c r="AP76" s="225"/>
      <c r="AQ76" s="225"/>
      <c r="AR76" s="225"/>
      <c r="AS76" s="225"/>
    </row>
    <row r="77" spans="20:45" x14ac:dyDescent="0.25"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L77" s="225"/>
      <c r="AM77" s="225"/>
      <c r="AN77" s="225"/>
      <c r="AO77" s="225"/>
      <c r="AP77" s="225"/>
      <c r="AQ77" s="225"/>
      <c r="AR77" s="225"/>
      <c r="AS77" s="225"/>
    </row>
    <row r="78" spans="20:45" x14ac:dyDescent="0.25"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L78" s="225"/>
      <c r="AM78" s="225"/>
      <c r="AN78" s="225"/>
      <c r="AO78" s="225"/>
      <c r="AP78" s="225"/>
      <c r="AQ78" s="225"/>
      <c r="AR78" s="225"/>
      <c r="AS78" s="225"/>
    </row>
    <row r="79" spans="20:45" x14ac:dyDescent="0.25"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L79" s="225"/>
      <c r="AM79" s="225"/>
      <c r="AN79" s="225"/>
      <c r="AO79" s="225"/>
      <c r="AP79" s="225"/>
      <c r="AQ79" s="225"/>
      <c r="AR79" s="225"/>
      <c r="AS79" s="225"/>
    </row>
    <row r="80" spans="20:45" x14ac:dyDescent="0.25"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L80" s="225"/>
      <c r="AM80" s="225"/>
      <c r="AN80" s="225"/>
      <c r="AO80" s="225"/>
      <c r="AP80" s="225"/>
      <c r="AQ80" s="225"/>
      <c r="AR80" s="225"/>
      <c r="AS80" s="225"/>
    </row>
    <row r="81" spans="20:45" x14ac:dyDescent="0.25"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L81" s="225"/>
      <c r="AM81" s="225"/>
      <c r="AN81" s="225"/>
      <c r="AO81" s="225"/>
      <c r="AP81" s="225"/>
      <c r="AQ81" s="225"/>
      <c r="AR81" s="225"/>
      <c r="AS81" s="225"/>
    </row>
    <row r="82" spans="20:45" x14ac:dyDescent="0.25"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L82" s="225"/>
      <c r="AM82" s="225"/>
      <c r="AN82" s="225"/>
      <c r="AO82" s="225"/>
      <c r="AP82" s="225"/>
      <c r="AQ82" s="225"/>
      <c r="AR82" s="225"/>
      <c r="AS82" s="225"/>
    </row>
    <row r="83" spans="20:45" x14ac:dyDescent="0.25"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L83" s="225"/>
      <c r="AM83" s="225"/>
      <c r="AN83" s="225"/>
      <c r="AO83" s="225"/>
      <c r="AP83" s="225"/>
      <c r="AQ83" s="225"/>
      <c r="AR83" s="225"/>
      <c r="AS83" s="225"/>
    </row>
    <row r="84" spans="20:45" x14ac:dyDescent="0.25"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L84" s="225"/>
      <c r="AM84" s="225"/>
      <c r="AN84" s="225"/>
      <c r="AO84" s="225"/>
      <c r="AP84" s="225"/>
      <c r="AQ84" s="225"/>
      <c r="AR84" s="225"/>
      <c r="AS84" s="225"/>
    </row>
    <row r="85" spans="20:45" x14ac:dyDescent="0.25"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L85" s="225"/>
      <c r="AM85" s="225"/>
      <c r="AN85" s="225"/>
      <c r="AO85" s="225"/>
      <c r="AP85" s="225"/>
      <c r="AQ85" s="225"/>
      <c r="AR85" s="225"/>
      <c r="AS85" s="225"/>
    </row>
    <row r="86" spans="20:45" x14ac:dyDescent="0.25"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L86" s="225"/>
      <c r="AM86" s="225"/>
      <c r="AN86" s="225"/>
      <c r="AO86" s="225"/>
      <c r="AP86" s="225"/>
      <c r="AQ86" s="225"/>
      <c r="AR86" s="225"/>
      <c r="AS86" s="225"/>
    </row>
    <row r="87" spans="20:45" x14ac:dyDescent="0.25"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L87" s="225"/>
      <c r="AM87" s="225"/>
      <c r="AN87" s="225"/>
      <c r="AO87" s="225"/>
      <c r="AP87" s="225"/>
      <c r="AQ87" s="225"/>
      <c r="AR87" s="225"/>
      <c r="AS87" s="225"/>
    </row>
    <row r="88" spans="20:45" x14ac:dyDescent="0.25"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L88" s="225"/>
      <c r="AM88" s="225"/>
      <c r="AN88" s="225"/>
      <c r="AO88" s="225"/>
      <c r="AP88" s="225"/>
      <c r="AQ88" s="225"/>
      <c r="AR88" s="225"/>
      <c r="AS88" s="225"/>
    </row>
    <row r="89" spans="20:45" x14ac:dyDescent="0.25"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L89" s="225"/>
      <c r="AM89" s="225"/>
      <c r="AN89" s="225"/>
      <c r="AO89" s="225"/>
      <c r="AP89" s="225"/>
      <c r="AQ89" s="225"/>
      <c r="AR89" s="225"/>
      <c r="AS89" s="225"/>
    </row>
    <row r="90" spans="20:45" x14ac:dyDescent="0.25"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L90" s="225"/>
      <c r="AM90" s="225"/>
      <c r="AN90" s="225"/>
      <c r="AO90" s="225"/>
      <c r="AP90" s="225"/>
      <c r="AQ90" s="225"/>
      <c r="AR90" s="225"/>
      <c r="AS90" s="225"/>
    </row>
    <row r="91" spans="20:45" x14ac:dyDescent="0.25"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L91" s="225"/>
      <c r="AM91" s="225"/>
      <c r="AN91" s="225"/>
      <c r="AO91" s="225"/>
      <c r="AP91" s="225"/>
      <c r="AQ91" s="225"/>
      <c r="AR91" s="225"/>
      <c r="AS91" s="225"/>
    </row>
    <row r="92" spans="20:45" x14ac:dyDescent="0.25"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L92" s="225"/>
      <c r="AM92" s="225"/>
      <c r="AN92" s="225"/>
      <c r="AO92" s="225"/>
      <c r="AP92" s="225"/>
      <c r="AQ92" s="225"/>
      <c r="AR92" s="225"/>
      <c r="AS92" s="225"/>
    </row>
    <row r="93" spans="20:45" x14ac:dyDescent="0.25"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L93" s="225"/>
      <c r="AM93" s="225"/>
      <c r="AN93" s="225"/>
      <c r="AO93" s="225"/>
      <c r="AP93" s="225"/>
      <c r="AQ93" s="225"/>
      <c r="AR93" s="225"/>
      <c r="AS93" s="225"/>
    </row>
    <row r="94" spans="20:45" x14ac:dyDescent="0.25"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L94" s="225"/>
      <c r="AM94" s="225"/>
      <c r="AN94" s="225"/>
      <c r="AO94" s="225"/>
      <c r="AP94" s="225"/>
      <c r="AQ94" s="225"/>
      <c r="AR94" s="225"/>
      <c r="AS94" s="225"/>
    </row>
    <row r="95" spans="20:45" x14ac:dyDescent="0.25"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L95" s="225"/>
      <c r="AM95" s="225"/>
      <c r="AN95" s="225"/>
      <c r="AO95" s="225"/>
      <c r="AP95" s="225"/>
      <c r="AQ95" s="225"/>
      <c r="AR95" s="225"/>
      <c r="AS95" s="225"/>
    </row>
    <row r="96" spans="20:45" x14ac:dyDescent="0.25"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L96" s="225"/>
      <c r="AM96" s="225"/>
      <c r="AN96" s="225"/>
      <c r="AO96" s="225"/>
      <c r="AP96" s="225"/>
      <c r="AQ96" s="225"/>
      <c r="AR96" s="225"/>
      <c r="AS96" s="225"/>
    </row>
    <row r="97" spans="20:45" x14ac:dyDescent="0.25"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L97" s="225"/>
      <c r="AM97" s="225"/>
      <c r="AN97" s="225"/>
      <c r="AO97" s="225"/>
      <c r="AP97" s="225"/>
      <c r="AQ97" s="225"/>
      <c r="AR97" s="225"/>
      <c r="AS97" s="225"/>
    </row>
    <row r="98" spans="20:45" x14ac:dyDescent="0.25"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L98" s="225"/>
      <c r="AM98" s="225"/>
      <c r="AN98" s="225"/>
      <c r="AO98" s="225"/>
      <c r="AP98" s="225"/>
      <c r="AQ98" s="225"/>
      <c r="AR98" s="225"/>
      <c r="AS98" s="225"/>
    </row>
    <row r="99" spans="20:45" x14ac:dyDescent="0.25"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L99" s="225"/>
      <c r="AM99" s="225"/>
      <c r="AN99" s="225"/>
      <c r="AO99" s="225"/>
      <c r="AP99" s="225"/>
      <c r="AQ99" s="225"/>
      <c r="AR99" s="225"/>
      <c r="AS99" s="225"/>
    </row>
    <row r="100" spans="20:45" x14ac:dyDescent="0.25"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L100" s="225"/>
      <c r="AM100" s="225"/>
      <c r="AN100" s="225"/>
      <c r="AO100" s="225"/>
      <c r="AP100" s="225"/>
      <c r="AQ100" s="225"/>
      <c r="AR100" s="225"/>
      <c r="AS100" s="225"/>
    </row>
    <row r="101" spans="20:45" x14ac:dyDescent="0.25"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L101" s="225"/>
      <c r="AM101" s="225"/>
      <c r="AN101" s="225"/>
      <c r="AO101" s="225"/>
      <c r="AP101" s="225"/>
      <c r="AQ101" s="225"/>
      <c r="AR101" s="225"/>
      <c r="AS101" s="225"/>
    </row>
    <row r="102" spans="20:45" x14ac:dyDescent="0.25"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L102" s="225"/>
      <c r="AM102" s="225"/>
      <c r="AN102" s="225"/>
      <c r="AO102" s="225"/>
      <c r="AP102" s="225"/>
      <c r="AQ102" s="225"/>
      <c r="AR102" s="225"/>
      <c r="AS102" s="225"/>
    </row>
    <row r="103" spans="20:45" x14ac:dyDescent="0.25"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L103" s="225"/>
      <c r="AM103" s="225"/>
      <c r="AN103" s="225"/>
      <c r="AO103" s="225"/>
      <c r="AP103" s="225"/>
      <c r="AQ103" s="225"/>
      <c r="AR103" s="225"/>
      <c r="AS103" s="225"/>
    </row>
    <row r="104" spans="20:45" x14ac:dyDescent="0.25"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L104" s="225"/>
      <c r="AM104" s="225"/>
      <c r="AN104" s="225"/>
      <c r="AO104" s="225"/>
      <c r="AP104" s="225"/>
      <c r="AQ104" s="225"/>
      <c r="AR104" s="225"/>
      <c r="AS104" s="225"/>
    </row>
    <row r="105" spans="20:45" x14ac:dyDescent="0.25"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L105" s="225"/>
      <c r="AM105" s="225"/>
      <c r="AN105" s="225"/>
      <c r="AO105" s="225"/>
      <c r="AP105" s="225"/>
      <c r="AQ105" s="225"/>
      <c r="AR105" s="225"/>
      <c r="AS105" s="225"/>
    </row>
    <row r="106" spans="20:45" x14ac:dyDescent="0.25"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L106" s="225"/>
      <c r="AM106" s="225"/>
      <c r="AN106" s="225"/>
      <c r="AO106" s="225"/>
      <c r="AP106" s="225"/>
      <c r="AQ106" s="225"/>
      <c r="AR106" s="225"/>
      <c r="AS106" s="225"/>
    </row>
    <row r="107" spans="20:45" x14ac:dyDescent="0.25"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L107" s="225"/>
      <c r="AM107" s="225"/>
      <c r="AN107" s="225"/>
      <c r="AO107" s="225"/>
      <c r="AP107" s="225"/>
      <c r="AQ107" s="225"/>
      <c r="AR107" s="225"/>
      <c r="AS107" s="225"/>
    </row>
    <row r="108" spans="20:45" x14ac:dyDescent="0.25"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L108" s="225"/>
      <c r="AM108" s="225"/>
      <c r="AN108" s="225"/>
      <c r="AO108" s="225"/>
      <c r="AP108" s="225"/>
      <c r="AQ108" s="225"/>
      <c r="AR108" s="225"/>
      <c r="AS108" s="225"/>
    </row>
    <row r="109" spans="20:45" x14ac:dyDescent="0.25"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L109" s="225"/>
      <c r="AM109" s="225"/>
      <c r="AN109" s="225"/>
      <c r="AO109" s="225"/>
      <c r="AP109" s="225"/>
      <c r="AQ109" s="225"/>
      <c r="AR109" s="225"/>
      <c r="AS109" s="225"/>
    </row>
    <row r="110" spans="20:45" x14ac:dyDescent="0.25"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L110" s="225"/>
      <c r="AM110" s="225"/>
      <c r="AN110" s="225"/>
      <c r="AO110" s="225"/>
      <c r="AP110" s="225"/>
      <c r="AQ110" s="225"/>
      <c r="AR110" s="225"/>
      <c r="AS110" s="225"/>
    </row>
    <row r="111" spans="20:45" x14ac:dyDescent="0.25"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L111" s="225"/>
      <c r="AM111" s="225"/>
      <c r="AN111" s="225"/>
      <c r="AO111" s="225"/>
      <c r="AP111" s="225"/>
      <c r="AQ111" s="225"/>
      <c r="AR111" s="225"/>
      <c r="AS111" s="225"/>
    </row>
    <row r="112" spans="20:45" x14ac:dyDescent="0.25"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L112" s="225"/>
      <c r="AM112" s="225"/>
      <c r="AN112" s="225"/>
      <c r="AO112" s="225"/>
      <c r="AP112" s="225"/>
      <c r="AQ112" s="225"/>
      <c r="AR112" s="225"/>
      <c r="AS112" s="225"/>
    </row>
    <row r="113" spans="20:45" x14ac:dyDescent="0.25"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L113" s="225"/>
      <c r="AM113" s="225"/>
      <c r="AN113" s="225"/>
      <c r="AO113" s="225"/>
      <c r="AP113" s="225"/>
      <c r="AQ113" s="225"/>
      <c r="AR113" s="225"/>
      <c r="AS113" s="225"/>
    </row>
    <row r="114" spans="20:45" x14ac:dyDescent="0.25"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L114" s="225"/>
      <c r="AM114" s="225"/>
      <c r="AN114" s="225"/>
      <c r="AO114" s="225"/>
      <c r="AP114" s="225"/>
      <c r="AQ114" s="225"/>
      <c r="AR114" s="225"/>
      <c r="AS114" s="225"/>
    </row>
    <row r="115" spans="20:45" x14ac:dyDescent="0.25"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L115" s="225"/>
      <c r="AM115" s="225"/>
      <c r="AN115" s="225"/>
      <c r="AO115" s="225"/>
      <c r="AP115" s="225"/>
      <c r="AQ115" s="225"/>
      <c r="AR115" s="225"/>
      <c r="AS115" s="225"/>
    </row>
    <row r="116" spans="20:45" x14ac:dyDescent="0.25"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L116" s="225"/>
      <c r="AM116" s="225"/>
      <c r="AN116" s="225"/>
      <c r="AO116" s="225"/>
      <c r="AP116" s="225"/>
      <c r="AQ116" s="225"/>
      <c r="AR116" s="225"/>
      <c r="AS116" s="225"/>
    </row>
    <row r="117" spans="20:45" x14ac:dyDescent="0.25"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L117" s="225"/>
      <c r="AM117" s="225"/>
      <c r="AN117" s="225"/>
      <c r="AO117" s="225"/>
      <c r="AP117" s="225"/>
      <c r="AQ117" s="225"/>
      <c r="AR117" s="225"/>
      <c r="AS117" s="225"/>
    </row>
    <row r="118" spans="20:45" x14ac:dyDescent="0.25"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L118" s="225"/>
      <c r="AM118" s="225"/>
      <c r="AN118" s="225"/>
      <c r="AO118" s="225"/>
      <c r="AP118" s="225"/>
      <c r="AQ118" s="225"/>
      <c r="AR118" s="225"/>
      <c r="AS118" s="225"/>
    </row>
    <row r="119" spans="20:45" x14ac:dyDescent="0.25"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L119" s="225"/>
      <c r="AM119" s="225"/>
      <c r="AN119" s="225"/>
      <c r="AO119" s="225"/>
      <c r="AP119" s="225"/>
      <c r="AQ119" s="225"/>
      <c r="AR119" s="225"/>
      <c r="AS119" s="225"/>
    </row>
    <row r="120" spans="20:45" x14ac:dyDescent="0.25"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L120" s="225"/>
      <c r="AM120" s="225"/>
      <c r="AN120" s="225"/>
      <c r="AO120" s="225"/>
      <c r="AP120" s="225"/>
      <c r="AQ120" s="225"/>
      <c r="AR120" s="225"/>
      <c r="AS120" s="225"/>
    </row>
    <row r="121" spans="20:45" x14ac:dyDescent="0.25"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L121" s="225"/>
      <c r="AM121" s="225"/>
      <c r="AN121" s="225"/>
      <c r="AO121" s="225"/>
      <c r="AP121" s="225"/>
      <c r="AQ121" s="225"/>
      <c r="AR121" s="225"/>
      <c r="AS121" s="225"/>
    </row>
    <row r="122" spans="20:45" x14ac:dyDescent="0.25"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L122" s="225"/>
      <c r="AM122" s="225"/>
      <c r="AN122" s="225"/>
      <c r="AO122" s="225"/>
      <c r="AP122" s="225"/>
      <c r="AQ122" s="225"/>
      <c r="AR122" s="225"/>
      <c r="AS122" s="225"/>
    </row>
    <row r="123" spans="20:45" x14ac:dyDescent="0.25"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L123" s="225"/>
      <c r="AM123" s="225"/>
      <c r="AN123" s="225"/>
      <c r="AO123" s="225"/>
      <c r="AP123" s="225"/>
      <c r="AQ123" s="225"/>
      <c r="AR123" s="225"/>
      <c r="AS123" s="225"/>
    </row>
    <row r="124" spans="20:45" x14ac:dyDescent="0.25"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L124" s="225"/>
      <c r="AM124" s="225"/>
      <c r="AN124" s="225"/>
      <c r="AO124" s="225"/>
      <c r="AP124" s="225"/>
      <c r="AQ124" s="225"/>
      <c r="AR124" s="225"/>
      <c r="AS124" s="225"/>
    </row>
    <row r="125" spans="20:45" x14ac:dyDescent="0.25"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L125" s="225"/>
      <c r="AM125" s="225"/>
      <c r="AN125" s="225"/>
      <c r="AO125" s="225"/>
      <c r="AP125" s="225"/>
      <c r="AQ125" s="225"/>
      <c r="AR125" s="225"/>
      <c r="AS125" s="225"/>
    </row>
    <row r="126" spans="20:45" x14ac:dyDescent="0.25"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L126" s="225"/>
      <c r="AM126" s="225"/>
      <c r="AN126" s="225"/>
      <c r="AO126" s="225"/>
      <c r="AP126" s="225"/>
      <c r="AQ126" s="225"/>
      <c r="AR126" s="225"/>
      <c r="AS126" s="225"/>
    </row>
    <row r="127" spans="20:45" x14ac:dyDescent="0.25"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L127" s="225"/>
      <c r="AM127" s="225"/>
      <c r="AN127" s="225"/>
      <c r="AO127" s="225"/>
      <c r="AP127" s="225"/>
      <c r="AQ127" s="225"/>
      <c r="AR127" s="225"/>
      <c r="AS127" s="225"/>
    </row>
    <row r="128" spans="20:45" x14ac:dyDescent="0.25"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L128" s="225"/>
      <c r="AM128" s="225"/>
      <c r="AN128" s="225"/>
      <c r="AO128" s="225"/>
      <c r="AP128" s="225"/>
      <c r="AQ128" s="225"/>
      <c r="AR128" s="225"/>
      <c r="AS128" s="225"/>
    </row>
    <row r="129" spans="20:45" x14ac:dyDescent="0.25"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L129" s="225"/>
      <c r="AM129" s="225"/>
      <c r="AN129" s="225"/>
      <c r="AO129" s="225"/>
      <c r="AP129" s="225"/>
      <c r="AQ129" s="225"/>
      <c r="AR129" s="225"/>
      <c r="AS129" s="225"/>
    </row>
    <row r="130" spans="20:45" x14ac:dyDescent="0.25"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L130" s="225"/>
      <c r="AM130" s="225"/>
      <c r="AN130" s="225"/>
      <c r="AO130" s="225"/>
      <c r="AP130" s="225"/>
      <c r="AQ130" s="225"/>
      <c r="AR130" s="225"/>
      <c r="AS130" s="225"/>
    </row>
    <row r="131" spans="20:45" x14ac:dyDescent="0.25"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L131" s="225"/>
      <c r="AM131" s="225"/>
      <c r="AN131" s="225"/>
      <c r="AO131" s="225"/>
      <c r="AP131" s="225"/>
      <c r="AQ131" s="225"/>
      <c r="AR131" s="225"/>
      <c r="AS131" s="225"/>
    </row>
    <row r="132" spans="20:45" x14ac:dyDescent="0.25"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L132" s="225"/>
      <c r="AM132" s="225"/>
      <c r="AN132" s="225"/>
      <c r="AO132" s="225"/>
      <c r="AP132" s="225"/>
      <c r="AQ132" s="225"/>
      <c r="AR132" s="225"/>
      <c r="AS132" s="225"/>
    </row>
    <row r="133" spans="20:45" x14ac:dyDescent="0.25"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L133" s="225"/>
      <c r="AM133" s="225"/>
      <c r="AN133" s="225"/>
      <c r="AO133" s="225"/>
      <c r="AP133" s="225"/>
      <c r="AQ133" s="225"/>
      <c r="AR133" s="225"/>
      <c r="AS133" s="225"/>
    </row>
    <row r="134" spans="20:45" x14ac:dyDescent="0.25"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L134" s="225"/>
      <c r="AM134" s="225"/>
      <c r="AN134" s="225"/>
      <c r="AO134" s="225"/>
      <c r="AP134" s="225"/>
      <c r="AQ134" s="225"/>
      <c r="AR134" s="225"/>
      <c r="AS134" s="225"/>
    </row>
    <row r="135" spans="20:45" x14ac:dyDescent="0.25"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L135" s="225"/>
      <c r="AM135" s="225"/>
      <c r="AN135" s="225"/>
      <c r="AO135" s="225"/>
      <c r="AP135" s="225"/>
      <c r="AQ135" s="225"/>
      <c r="AR135" s="225"/>
      <c r="AS135" s="225"/>
    </row>
    <row r="136" spans="20:45" x14ac:dyDescent="0.25"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L136" s="225"/>
      <c r="AM136" s="225"/>
      <c r="AN136" s="225"/>
      <c r="AO136" s="225"/>
      <c r="AP136" s="225"/>
      <c r="AQ136" s="225"/>
      <c r="AR136" s="225"/>
      <c r="AS136" s="225"/>
    </row>
    <row r="137" spans="20:45" x14ac:dyDescent="0.25"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L137" s="225"/>
      <c r="AM137" s="225"/>
      <c r="AN137" s="225"/>
      <c r="AO137" s="225"/>
      <c r="AP137" s="225"/>
      <c r="AQ137" s="225"/>
      <c r="AR137" s="225"/>
      <c r="AS137" s="225"/>
    </row>
    <row r="138" spans="20:45" x14ac:dyDescent="0.25"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L138" s="225"/>
      <c r="AM138" s="225"/>
      <c r="AN138" s="225"/>
      <c r="AO138" s="225"/>
      <c r="AP138" s="225"/>
      <c r="AQ138" s="225"/>
      <c r="AR138" s="225"/>
      <c r="AS138" s="225"/>
    </row>
    <row r="139" spans="20:45" x14ac:dyDescent="0.25"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L139" s="225"/>
      <c r="AM139" s="225"/>
      <c r="AN139" s="225"/>
      <c r="AO139" s="225"/>
      <c r="AP139" s="225"/>
      <c r="AQ139" s="225"/>
      <c r="AR139" s="225"/>
      <c r="AS139" s="225"/>
    </row>
    <row r="140" spans="20:45" x14ac:dyDescent="0.25"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L140" s="225"/>
      <c r="AM140" s="225"/>
      <c r="AN140" s="225"/>
      <c r="AO140" s="225"/>
      <c r="AP140" s="225"/>
      <c r="AQ140" s="225"/>
      <c r="AR140" s="225"/>
      <c r="AS140" s="225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" priority="1" stopIfTrue="1">
      <formula>AND($E7&lt;9,$C7&gt;0)</formula>
    </cfRule>
  </conditionalFormatting>
  <conditionalFormatting sqref="I23 I43 K33 I31 K41 I51 I39 K49 I47 K10 M29 M45 I27 K25 I35 I8 I12 I16 I20 K18 M14">
    <cfRule type="expression" dxfId="15" priority="2" stopIfTrue="1">
      <formula>AND($O$1="CU",I8="Umpire")</formula>
    </cfRule>
    <cfRule type="expression" dxfId="14" priority="3" stopIfTrue="1">
      <formula>AND($O$1="CU",I8&lt;&gt;"Umpire",J8&lt;&gt;"")</formula>
    </cfRule>
    <cfRule type="expression" dxfId="13" priority="4" stopIfTrue="1">
      <formula>AND($O$1="CU",I8&lt;&gt;"Umpire")</formula>
    </cfRule>
  </conditionalFormatting>
  <conditionalFormatting sqref="E36 E30 E28 E26 E24 E22 E52 E50 E32 E48 E46 E44 E42 E40 E38 E34">
    <cfRule type="expression" dxfId="12" priority="5" stopIfTrue="1">
      <formula>AND($E22&lt;9,$C22&gt;0)</formula>
    </cfRule>
  </conditionalFormatting>
  <conditionalFormatting sqref="F38 F40 F42 F44 F46 F48 F50 F36 F22 F24 F26 F28 F30 F32 F34">
    <cfRule type="cellIs" dxfId="11" priority="6" stopIfTrue="1" operator="equal">
      <formula>"Bye"</formula>
    </cfRule>
    <cfRule type="expression" dxfId="10" priority="7" stopIfTrue="1">
      <formula>AND($E22&lt;9,$C22&gt;0)</formula>
    </cfRule>
  </conditionalFormatting>
  <conditionalFormatting sqref="M10 M18 O45 M41 M49 O14 O29 M25 M33 K8 K12 K16 K20 K39 K43 K47 K51 K23 K27 K31 K35">
    <cfRule type="expression" dxfId="9" priority="8" stopIfTrue="1">
      <formula>J8="as"</formula>
    </cfRule>
    <cfRule type="expression" dxfId="8" priority="9" stopIfTrue="1">
      <formula>J8="bs"</formula>
    </cfRule>
  </conditionalFormatting>
  <conditionalFormatting sqref="B40 B42 B44 B46 B48 B50 B52 B24 B26 B28 B30 B32 B34 B36 B38 B22">
    <cfRule type="cellIs" dxfId="7" priority="10" stopIfTrue="1" operator="equal">
      <formula>"QA"</formula>
    </cfRule>
    <cfRule type="cellIs" dxfId="6" priority="11" stopIfTrue="1" operator="equal">
      <formula>"DA"</formula>
    </cfRule>
  </conditionalFormatting>
  <conditionalFormatting sqref="R62 J8 J12 J16 J20 N14 L10 L18">
    <cfRule type="expression" dxfId="5" priority="12" stopIfTrue="1">
      <formula>$O$1="CU"</formula>
    </cfRule>
  </conditionalFormatting>
  <conditionalFormatting sqref="E21 E7">
    <cfRule type="expression" dxfId="4" priority="13" stopIfTrue="1">
      <formula>$E7&lt;5</formula>
    </cfRule>
  </conditionalFormatting>
  <conditionalFormatting sqref="F19 F21 F9 F17 F15 F13 F11 F7">
    <cfRule type="cellIs" dxfId="3" priority="14" stopIfTrue="1" operator="equal">
      <formula>"Bye"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3D1A4582-A6AA-4B60-92A9-882E911A257A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BE4B-FC10-440B-9304-8B1E31E86AB5}">
  <sheetPr codeName="Sheet15">
    <tabColor indexed="27"/>
  </sheetPr>
  <dimension ref="A1:Q156"/>
  <sheetViews>
    <sheetView showGridLines="0" showZeros="0" tabSelected="1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customWidth="1"/>
    <col min="2" max="2" width="15.5546875" bestFit="1" customWidth="1"/>
    <col min="3" max="3" width="13.44140625" bestFit="1" customWidth="1"/>
    <col min="4" max="4" width="58.6640625" style="41" bestFit="1" customWidth="1"/>
    <col min="5" max="5" width="10.5546875" style="90" customWidth="1"/>
    <col min="6" max="6" width="6.109375" style="91" hidden="1" customWidth="1"/>
    <col min="7" max="7" width="28.66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101" t="str">
        <f>Altalanos!$A$8</f>
        <v>Lány 1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50</v>
      </c>
      <c r="C7" s="145" t="s">
        <v>51</v>
      </c>
      <c r="D7" s="146" t="s">
        <v>52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25">
      <c r="A8" s="144">
        <v>2</v>
      </c>
      <c r="B8" s="145" t="s">
        <v>53</v>
      </c>
      <c r="C8" s="145" t="s">
        <v>54</v>
      </c>
      <c r="D8" s="146" t="s">
        <v>55</v>
      </c>
      <c r="E8" s="147"/>
      <c r="F8" s="158"/>
      <c r="G8" s="159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3">
      <c r="A9" s="144">
        <v>3</v>
      </c>
      <c r="B9" s="160" t="s">
        <v>56</v>
      </c>
      <c r="C9" s="160" t="s">
        <v>57</v>
      </c>
      <c r="D9" s="161" t="s">
        <v>58</v>
      </c>
      <c r="E9" s="147"/>
      <c r="F9" s="158"/>
      <c r="G9" s="159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64" t="s">
        <v>59</v>
      </c>
      <c r="C10" s="165" t="s">
        <v>60</v>
      </c>
      <c r="D10" s="166" t="s">
        <v>61</v>
      </c>
      <c r="E10" s="147"/>
      <c r="F10" s="158"/>
      <c r="G10" s="159"/>
      <c r="H10" s="150"/>
      <c r="I10" s="150"/>
      <c r="J10" s="151"/>
      <c r="K10" s="152"/>
      <c r="L10" s="153"/>
      <c r="M10" s="152"/>
      <c r="N10" s="154"/>
      <c r="O10" s="150"/>
      <c r="P10" s="167"/>
      <c r="Q10" s="168"/>
    </row>
    <row r="11" spans="1:17" ht="18.899999999999999" customHeight="1" x14ac:dyDescent="0.3">
      <c r="A11" s="144">
        <v>5</v>
      </c>
      <c r="B11" s="160" t="s">
        <v>62</v>
      </c>
      <c r="C11" s="169" t="s">
        <v>63</v>
      </c>
      <c r="D11" s="170" t="s">
        <v>64</v>
      </c>
      <c r="E11" s="147"/>
      <c r="F11" s="158"/>
      <c r="G11" s="159"/>
      <c r="H11" s="150"/>
      <c r="I11" s="150"/>
      <c r="J11" s="151"/>
      <c r="K11" s="152"/>
      <c r="L11" s="153"/>
      <c r="M11" s="152"/>
      <c r="N11" s="154"/>
      <c r="O11" s="150"/>
      <c r="P11" s="167"/>
      <c r="Q11" s="168"/>
    </row>
    <row r="12" spans="1:17" ht="18.899999999999999" customHeight="1" x14ac:dyDescent="0.25">
      <c r="A12" s="144">
        <v>6</v>
      </c>
      <c r="B12" s="145" t="s">
        <v>65</v>
      </c>
      <c r="C12" s="145" t="s">
        <v>66</v>
      </c>
      <c r="D12" s="171" t="s">
        <v>67</v>
      </c>
      <c r="E12" s="147"/>
      <c r="F12" s="158"/>
      <c r="G12" s="159"/>
      <c r="H12" s="150"/>
      <c r="I12" s="150"/>
      <c r="J12" s="151"/>
      <c r="K12" s="152"/>
      <c r="L12" s="153"/>
      <c r="M12" s="152"/>
      <c r="N12" s="154"/>
      <c r="O12" s="150"/>
      <c r="P12" s="167"/>
      <c r="Q12" s="168"/>
    </row>
    <row r="13" spans="1:17" ht="18.899999999999999" customHeight="1" x14ac:dyDescent="0.25">
      <c r="A13" s="144">
        <v>7</v>
      </c>
      <c r="B13" s="172"/>
      <c r="C13" s="172"/>
      <c r="D13" s="150"/>
      <c r="E13" s="147"/>
      <c r="F13" s="158"/>
      <c r="G13" s="159"/>
      <c r="H13" s="150"/>
      <c r="I13" s="150"/>
      <c r="J13" s="151"/>
      <c r="K13" s="152"/>
      <c r="L13" s="153"/>
      <c r="M13" s="152"/>
      <c r="N13" s="154"/>
      <c r="O13" s="150"/>
      <c r="P13" s="167"/>
      <c r="Q13" s="168"/>
    </row>
    <row r="14" spans="1:17" ht="18.899999999999999" customHeight="1" x14ac:dyDescent="0.25">
      <c r="A14" s="144">
        <v>8</v>
      </c>
      <c r="B14" s="172"/>
      <c r="C14" s="172"/>
      <c r="D14" s="150"/>
      <c r="E14" s="147"/>
      <c r="F14" s="158"/>
      <c r="G14" s="159"/>
      <c r="H14" s="150"/>
      <c r="I14" s="150"/>
      <c r="J14" s="151"/>
      <c r="K14" s="152"/>
      <c r="L14" s="153"/>
      <c r="M14" s="152"/>
      <c r="N14" s="154"/>
      <c r="O14" s="150"/>
      <c r="P14" s="167"/>
      <c r="Q14" s="168"/>
    </row>
    <row r="15" spans="1:17" ht="18.899999999999999" customHeight="1" x14ac:dyDescent="0.25">
      <c r="A15" s="144">
        <v>9</v>
      </c>
      <c r="B15" s="172"/>
      <c r="C15" s="172"/>
      <c r="D15" s="150"/>
      <c r="E15" s="147"/>
      <c r="F15" s="173"/>
      <c r="G15" s="173"/>
      <c r="H15" s="150"/>
      <c r="I15" s="150"/>
      <c r="J15" s="151"/>
      <c r="K15" s="152"/>
      <c r="L15" s="153"/>
      <c r="M15" s="174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72"/>
      <c r="C16" s="172"/>
      <c r="D16" s="150"/>
      <c r="E16" s="147"/>
      <c r="F16" s="173"/>
      <c r="G16" s="173"/>
      <c r="H16" s="150"/>
      <c r="I16" s="150"/>
      <c r="J16" s="151"/>
      <c r="K16" s="152"/>
      <c r="L16" s="153"/>
      <c r="M16" s="174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72"/>
      <c r="C17" s="172"/>
      <c r="D17" s="150"/>
      <c r="E17" s="147"/>
      <c r="F17" s="173"/>
      <c r="G17" s="173"/>
      <c r="H17" s="150"/>
      <c r="I17" s="150"/>
      <c r="J17" s="151"/>
      <c r="K17" s="152"/>
      <c r="L17" s="153"/>
      <c r="M17" s="174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72"/>
      <c r="C18" s="172"/>
      <c r="D18" s="150"/>
      <c r="E18" s="147"/>
      <c r="F18" s="173"/>
      <c r="G18" s="173"/>
      <c r="H18" s="150"/>
      <c r="I18" s="150"/>
      <c r="J18" s="151"/>
      <c r="K18" s="152"/>
      <c r="L18" s="153"/>
      <c r="M18" s="174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72"/>
      <c r="C19" s="172"/>
      <c r="D19" s="150"/>
      <c r="E19" s="147"/>
      <c r="F19" s="173"/>
      <c r="G19" s="173"/>
      <c r="H19" s="150"/>
      <c r="I19" s="150"/>
      <c r="J19" s="151"/>
      <c r="K19" s="152"/>
      <c r="L19" s="153"/>
      <c r="M19" s="174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72"/>
      <c r="C20" s="172"/>
      <c r="D20" s="150"/>
      <c r="E20" s="147"/>
      <c r="F20" s="173"/>
      <c r="G20" s="173"/>
      <c r="H20" s="150"/>
      <c r="I20" s="150"/>
      <c r="J20" s="151"/>
      <c r="K20" s="152"/>
      <c r="L20" s="153"/>
      <c r="M20" s="174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72"/>
      <c r="C21" s="172"/>
      <c r="D21" s="150"/>
      <c r="E21" s="147"/>
      <c r="F21" s="173"/>
      <c r="G21" s="173"/>
      <c r="H21" s="150"/>
      <c r="I21" s="150"/>
      <c r="J21" s="151"/>
      <c r="K21" s="152"/>
      <c r="L21" s="153"/>
      <c r="M21" s="174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72"/>
      <c r="C22" s="172"/>
      <c r="D22" s="150"/>
      <c r="E22" s="147"/>
      <c r="F22" s="173"/>
      <c r="G22" s="173"/>
      <c r="H22" s="150"/>
      <c r="I22" s="150"/>
      <c r="J22" s="151"/>
      <c r="K22" s="152"/>
      <c r="L22" s="153"/>
      <c r="M22" s="174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72"/>
      <c r="C23" s="172"/>
      <c r="D23" s="150"/>
      <c r="E23" s="147"/>
      <c r="F23" s="173"/>
      <c r="G23" s="173"/>
      <c r="H23" s="150"/>
      <c r="I23" s="150"/>
      <c r="J23" s="151"/>
      <c r="K23" s="152"/>
      <c r="L23" s="153"/>
      <c r="M23" s="174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72"/>
      <c r="C24" s="172"/>
      <c r="D24" s="150"/>
      <c r="E24" s="147"/>
      <c r="F24" s="173"/>
      <c r="G24" s="173"/>
      <c r="H24" s="150"/>
      <c r="I24" s="150"/>
      <c r="J24" s="151"/>
      <c r="K24" s="152"/>
      <c r="L24" s="153"/>
      <c r="M24" s="174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72"/>
      <c r="C25" s="172"/>
      <c r="D25" s="150"/>
      <c r="E25" s="147"/>
      <c r="F25" s="173"/>
      <c r="G25" s="173"/>
      <c r="H25" s="150"/>
      <c r="I25" s="150"/>
      <c r="J25" s="151"/>
      <c r="K25" s="152"/>
      <c r="L25" s="153"/>
      <c r="M25" s="174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72"/>
      <c r="C26" s="172"/>
      <c r="D26" s="150"/>
      <c r="E26" s="147"/>
      <c r="F26" s="173"/>
      <c r="G26" s="173"/>
      <c r="H26" s="150"/>
      <c r="I26" s="150"/>
      <c r="J26" s="151"/>
      <c r="K26" s="152"/>
      <c r="L26" s="153"/>
      <c r="M26" s="174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72"/>
      <c r="C27" s="172"/>
      <c r="D27" s="150"/>
      <c r="E27" s="147"/>
      <c r="F27" s="173"/>
      <c r="G27" s="173"/>
      <c r="H27" s="150"/>
      <c r="I27" s="150"/>
      <c r="J27" s="151"/>
      <c r="K27" s="152"/>
      <c r="L27" s="153"/>
      <c r="M27" s="174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72"/>
      <c r="C28" s="172"/>
      <c r="D28" s="150"/>
      <c r="E28" s="175"/>
      <c r="F28" s="176"/>
      <c r="G28" s="177"/>
      <c r="H28" s="150"/>
      <c r="I28" s="150"/>
      <c r="J28" s="151"/>
      <c r="K28" s="152"/>
      <c r="L28" s="153"/>
      <c r="M28" s="174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72"/>
      <c r="C29" s="172"/>
      <c r="D29" s="150"/>
      <c r="E29" s="178"/>
      <c r="F29" s="173"/>
      <c r="G29" s="173"/>
      <c r="H29" s="150"/>
      <c r="I29" s="150"/>
      <c r="J29" s="151"/>
      <c r="K29" s="152"/>
      <c r="L29" s="153"/>
      <c r="M29" s="174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2"/>
      <c r="C30" s="172"/>
      <c r="D30" s="150"/>
      <c r="E30" s="147"/>
      <c r="F30" s="173"/>
      <c r="G30" s="173"/>
      <c r="H30" s="150"/>
      <c r="I30" s="150"/>
      <c r="J30" s="151"/>
      <c r="K30" s="152"/>
      <c r="L30" s="153"/>
      <c r="M30" s="174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2"/>
      <c r="C31" s="172"/>
      <c r="D31" s="150"/>
      <c r="E31" s="147"/>
      <c r="F31" s="173"/>
      <c r="G31" s="173"/>
      <c r="H31" s="150"/>
      <c r="I31" s="150"/>
      <c r="J31" s="151"/>
      <c r="K31" s="152"/>
      <c r="L31" s="153"/>
      <c r="M31" s="174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2"/>
      <c r="C32" s="172"/>
      <c r="D32" s="150"/>
      <c r="E32" s="179"/>
      <c r="F32" s="173"/>
      <c r="G32" s="173"/>
      <c r="H32" s="150"/>
      <c r="I32" s="150"/>
      <c r="J32" s="151"/>
      <c r="K32" s="152"/>
      <c r="L32" s="153"/>
      <c r="M32" s="174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2"/>
      <c r="C33" s="172"/>
      <c r="D33" s="150"/>
      <c r="E33" s="147"/>
      <c r="F33" s="173"/>
      <c r="G33" s="173"/>
      <c r="H33" s="150"/>
      <c r="I33" s="150"/>
      <c r="J33" s="151"/>
      <c r="K33" s="152"/>
      <c r="L33" s="153"/>
      <c r="M33" s="174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2"/>
      <c r="C34" s="172"/>
      <c r="D34" s="150"/>
      <c r="E34" s="147"/>
      <c r="F34" s="173"/>
      <c r="G34" s="173"/>
      <c r="H34" s="150"/>
      <c r="I34" s="150"/>
      <c r="J34" s="151"/>
      <c r="K34" s="152"/>
      <c r="L34" s="153"/>
      <c r="M34" s="174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2"/>
      <c r="C35" s="172"/>
      <c r="D35" s="150"/>
      <c r="E35" s="147"/>
      <c r="F35" s="173"/>
      <c r="G35" s="173"/>
      <c r="H35" s="150"/>
      <c r="I35" s="150"/>
      <c r="J35" s="151"/>
      <c r="K35" s="152"/>
      <c r="L35" s="153"/>
      <c r="M35" s="174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2"/>
      <c r="C36" s="172"/>
      <c r="D36" s="150"/>
      <c r="E36" s="147"/>
      <c r="F36" s="173"/>
      <c r="G36" s="173"/>
      <c r="H36" s="150"/>
      <c r="I36" s="150"/>
      <c r="J36" s="151"/>
      <c r="K36" s="152"/>
      <c r="L36" s="153"/>
      <c r="M36" s="174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2"/>
      <c r="C37" s="172"/>
      <c r="D37" s="150"/>
      <c r="E37" s="147"/>
      <c r="F37" s="173"/>
      <c r="G37" s="173"/>
      <c r="H37" s="150"/>
      <c r="I37" s="150"/>
      <c r="J37" s="151"/>
      <c r="K37" s="152"/>
      <c r="L37" s="153"/>
      <c r="M37" s="174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2"/>
      <c r="C38" s="172"/>
      <c r="D38" s="150"/>
      <c r="E38" s="147"/>
      <c r="F38" s="173"/>
      <c r="G38" s="173"/>
      <c r="H38" s="180"/>
      <c r="I38" s="181"/>
      <c r="J38" s="151"/>
      <c r="K38" s="152"/>
      <c r="L38" s="153"/>
      <c r="M38" s="174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2"/>
      <c r="C39" s="172"/>
      <c r="D39" s="150"/>
      <c r="E39" s="147"/>
      <c r="F39" s="173"/>
      <c r="G39" s="173"/>
      <c r="H39" s="180"/>
      <c r="I39" s="181"/>
      <c r="J39" s="151"/>
      <c r="K39" s="152"/>
      <c r="L39" s="153"/>
      <c r="M39" s="174"/>
      <c r="N39" s="163"/>
      <c r="O39" s="182"/>
      <c r="P39" s="156"/>
      <c r="Q39" s="157"/>
    </row>
    <row r="40" spans="1:17" ht="18.899999999999999" customHeight="1" x14ac:dyDescent="0.25">
      <c r="A40" s="144">
        <v>34</v>
      </c>
      <c r="B40" s="172"/>
      <c r="C40" s="172"/>
      <c r="D40" s="150"/>
      <c r="E40" s="147"/>
      <c r="F40" s="173"/>
      <c r="G40" s="173"/>
      <c r="H40" s="180"/>
      <c r="I40" s="181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74">
        <f t="shared" ref="M40:M156" si="1">IF(P40=999,999,1)</f>
        <v>999</v>
      </c>
      <c r="N40" s="163"/>
      <c r="O40" s="182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2"/>
      <c r="C41" s="172"/>
      <c r="D41" s="150"/>
      <c r="E41" s="147"/>
      <c r="F41" s="173"/>
      <c r="G41" s="173"/>
      <c r="H41" s="180"/>
      <c r="I41" s="181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74">
        <f t="shared" si="1"/>
        <v>999</v>
      </c>
      <c r="N41" s="163"/>
      <c r="O41" s="182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2"/>
      <c r="C42" s="172"/>
      <c r="D42" s="150"/>
      <c r="E42" s="147"/>
      <c r="F42" s="173"/>
      <c r="G42" s="173"/>
      <c r="H42" s="180"/>
      <c r="I42" s="181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74">
        <f t="shared" si="1"/>
        <v>999</v>
      </c>
      <c r="N42" s="163"/>
      <c r="O42" s="182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2"/>
      <c r="C43" s="172"/>
      <c r="D43" s="150"/>
      <c r="E43" s="147"/>
      <c r="F43" s="173"/>
      <c r="G43" s="173"/>
      <c r="H43" s="180"/>
      <c r="I43" s="181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74">
        <f t="shared" si="1"/>
        <v>999</v>
      </c>
      <c r="N43" s="163"/>
      <c r="O43" s="182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2"/>
      <c r="C44" s="172"/>
      <c r="D44" s="150"/>
      <c r="E44" s="147"/>
      <c r="F44" s="173"/>
      <c r="G44" s="173"/>
      <c r="H44" s="180"/>
      <c r="I44" s="181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74">
        <f t="shared" si="1"/>
        <v>999</v>
      </c>
      <c r="N44" s="163"/>
      <c r="O44" s="182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2"/>
      <c r="C45" s="172"/>
      <c r="D45" s="150"/>
      <c r="E45" s="147"/>
      <c r="F45" s="173"/>
      <c r="G45" s="173"/>
      <c r="H45" s="180"/>
      <c r="I45" s="181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74">
        <f t="shared" si="1"/>
        <v>999</v>
      </c>
      <c r="N45" s="163"/>
      <c r="O45" s="182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2"/>
      <c r="C46" s="172"/>
      <c r="D46" s="150"/>
      <c r="E46" s="147"/>
      <c r="F46" s="173"/>
      <c r="G46" s="173"/>
      <c r="H46" s="180"/>
      <c r="I46" s="181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74">
        <f t="shared" si="1"/>
        <v>999</v>
      </c>
      <c r="N46" s="163"/>
      <c r="O46" s="182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2"/>
      <c r="C47" s="172"/>
      <c r="D47" s="150"/>
      <c r="E47" s="147"/>
      <c r="F47" s="173"/>
      <c r="G47" s="173"/>
      <c r="H47" s="180"/>
      <c r="I47" s="181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74">
        <f t="shared" si="1"/>
        <v>999</v>
      </c>
      <c r="N47" s="163"/>
      <c r="O47" s="182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2"/>
      <c r="C48" s="172"/>
      <c r="D48" s="150"/>
      <c r="E48" s="147"/>
      <c r="F48" s="173"/>
      <c r="G48" s="173"/>
      <c r="H48" s="180"/>
      <c r="I48" s="181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74">
        <f t="shared" si="1"/>
        <v>999</v>
      </c>
      <c r="N48" s="163"/>
      <c r="O48" s="182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2"/>
      <c r="C49" s="172"/>
      <c r="D49" s="150"/>
      <c r="E49" s="147"/>
      <c r="F49" s="173"/>
      <c r="G49" s="173"/>
      <c r="H49" s="180"/>
      <c r="I49" s="181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74">
        <f t="shared" si="1"/>
        <v>999</v>
      </c>
      <c r="N49" s="163"/>
      <c r="O49" s="182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2"/>
      <c r="C50" s="172"/>
      <c r="D50" s="150"/>
      <c r="E50" s="147"/>
      <c r="F50" s="173"/>
      <c r="G50" s="173"/>
      <c r="H50" s="180"/>
      <c r="I50" s="181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74">
        <f t="shared" si="1"/>
        <v>999</v>
      </c>
      <c r="N50" s="163"/>
      <c r="O50" s="182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2"/>
      <c r="C51" s="172"/>
      <c r="D51" s="150"/>
      <c r="E51" s="147"/>
      <c r="F51" s="173"/>
      <c r="G51" s="173"/>
      <c r="H51" s="180"/>
      <c r="I51" s="181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74">
        <f t="shared" si="1"/>
        <v>999</v>
      </c>
      <c r="N51" s="163"/>
      <c r="O51" s="182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2"/>
      <c r="C52" s="172"/>
      <c r="D52" s="150"/>
      <c r="E52" s="147"/>
      <c r="F52" s="173"/>
      <c r="G52" s="173"/>
      <c r="H52" s="180"/>
      <c r="I52" s="181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74">
        <f t="shared" si="1"/>
        <v>999</v>
      </c>
      <c r="N52" s="163"/>
      <c r="O52" s="182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2"/>
      <c r="C53" s="172"/>
      <c r="D53" s="150"/>
      <c r="E53" s="147"/>
      <c r="F53" s="173"/>
      <c r="G53" s="173"/>
      <c r="H53" s="180"/>
      <c r="I53" s="181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74">
        <f t="shared" si="1"/>
        <v>999</v>
      </c>
      <c r="N53" s="163"/>
      <c r="O53" s="182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2"/>
      <c r="C54" s="172"/>
      <c r="D54" s="150"/>
      <c r="E54" s="147"/>
      <c r="F54" s="173"/>
      <c r="G54" s="173"/>
      <c r="H54" s="180"/>
      <c r="I54" s="181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74">
        <f t="shared" si="1"/>
        <v>999</v>
      </c>
      <c r="N54" s="163"/>
      <c r="O54" s="182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2"/>
      <c r="C55" s="172"/>
      <c r="D55" s="150"/>
      <c r="E55" s="147"/>
      <c r="F55" s="173"/>
      <c r="G55" s="173"/>
      <c r="H55" s="180"/>
      <c r="I55" s="181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74">
        <f t="shared" si="1"/>
        <v>999</v>
      </c>
      <c r="N55" s="163"/>
      <c r="O55" s="182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2"/>
      <c r="C56" s="172"/>
      <c r="D56" s="150"/>
      <c r="E56" s="147"/>
      <c r="F56" s="173"/>
      <c r="G56" s="173"/>
      <c r="H56" s="180"/>
      <c r="I56" s="181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74">
        <f t="shared" si="1"/>
        <v>999</v>
      </c>
      <c r="N56" s="163"/>
      <c r="O56" s="182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2"/>
      <c r="C57" s="172"/>
      <c r="D57" s="150"/>
      <c r="E57" s="147"/>
      <c r="F57" s="173"/>
      <c r="G57" s="173"/>
      <c r="H57" s="180"/>
      <c r="I57" s="181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74">
        <f t="shared" si="1"/>
        <v>999</v>
      </c>
      <c r="N57" s="163"/>
      <c r="O57" s="182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2"/>
      <c r="C58" s="172"/>
      <c r="D58" s="150"/>
      <c r="E58" s="147"/>
      <c r="F58" s="173"/>
      <c r="G58" s="173"/>
      <c r="H58" s="180"/>
      <c r="I58" s="181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74">
        <f t="shared" si="1"/>
        <v>999</v>
      </c>
      <c r="N58" s="163"/>
      <c r="O58" s="182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2"/>
      <c r="C59" s="172"/>
      <c r="D59" s="150"/>
      <c r="E59" s="147"/>
      <c r="F59" s="173"/>
      <c r="G59" s="173"/>
      <c r="H59" s="180"/>
      <c r="I59" s="181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74">
        <f t="shared" si="1"/>
        <v>999</v>
      </c>
      <c r="N59" s="163"/>
      <c r="O59" s="182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2"/>
      <c r="C60" s="172"/>
      <c r="D60" s="150"/>
      <c r="E60" s="147"/>
      <c r="F60" s="173"/>
      <c r="G60" s="173"/>
      <c r="H60" s="180"/>
      <c r="I60" s="181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74">
        <f t="shared" si="1"/>
        <v>999</v>
      </c>
      <c r="N60" s="163"/>
      <c r="O60" s="182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2"/>
      <c r="C61" s="172"/>
      <c r="D61" s="150"/>
      <c r="E61" s="147"/>
      <c r="F61" s="173"/>
      <c r="G61" s="173"/>
      <c r="H61" s="180"/>
      <c r="I61" s="181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74">
        <f t="shared" si="1"/>
        <v>999</v>
      </c>
      <c r="N61" s="163"/>
      <c r="O61" s="182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2"/>
      <c r="C62" s="172"/>
      <c r="D62" s="150"/>
      <c r="E62" s="147"/>
      <c r="F62" s="173"/>
      <c r="G62" s="173"/>
      <c r="H62" s="180"/>
      <c r="I62" s="181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74">
        <f t="shared" si="1"/>
        <v>999</v>
      </c>
      <c r="N62" s="163"/>
      <c r="O62" s="182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2"/>
      <c r="C63" s="172"/>
      <c r="D63" s="150"/>
      <c r="E63" s="147"/>
      <c r="F63" s="173"/>
      <c r="G63" s="173"/>
      <c r="H63" s="180"/>
      <c r="I63" s="181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74">
        <f t="shared" si="1"/>
        <v>999</v>
      </c>
      <c r="N63" s="163"/>
      <c r="O63" s="182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2"/>
      <c r="C64" s="172"/>
      <c r="D64" s="150"/>
      <c r="E64" s="147"/>
      <c r="F64" s="173"/>
      <c r="G64" s="173"/>
      <c r="H64" s="180"/>
      <c r="I64" s="181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74">
        <f t="shared" si="1"/>
        <v>999</v>
      </c>
      <c r="N64" s="163"/>
      <c r="O64" s="182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2"/>
      <c r="C65" s="172"/>
      <c r="D65" s="150"/>
      <c r="E65" s="147"/>
      <c r="F65" s="173"/>
      <c r="G65" s="173"/>
      <c r="H65" s="180"/>
      <c r="I65" s="181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74">
        <f t="shared" si="1"/>
        <v>999</v>
      </c>
      <c r="N65" s="163"/>
      <c r="O65" s="182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2"/>
      <c r="C66" s="172"/>
      <c r="D66" s="150"/>
      <c r="E66" s="147"/>
      <c r="F66" s="173"/>
      <c r="G66" s="173"/>
      <c r="H66" s="180"/>
      <c r="I66" s="181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74">
        <f t="shared" si="1"/>
        <v>999</v>
      </c>
      <c r="N66" s="163"/>
      <c r="O66" s="182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2"/>
      <c r="C67" s="172"/>
      <c r="D67" s="150"/>
      <c r="E67" s="147"/>
      <c r="F67" s="173"/>
      <c r="G67" s="173"/>
      <c r="H67" s="180"/>
      <c r="I67" s="181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74">
        <f t="shared" si="1"/>
        <v>999</v>
      </c>
      <c r="N67" s="163"/>
      <c r="O67" s="182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2"/>
      <c r="C68" s="172"/>
      <c r="D68" s="150"/>
      <c r="E68" s="147"/>
      <c r="F68" s="173"/>
      <c r="G68" s="173"/>
      <c r="H68" s="180"/>
      <c r="I68" s="181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74">
        <f t="shared" si="1"/>
        <v>999</v>
      </c>
      <c r="N68" s="163"/>
      <c r="O68" s="182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2"/>
      <c r="C69" s="172"/>
      <c r="D69" s="150"/>
      <c r="E69" s="147"/>
      <c r="F69" s="173"/>
      <c r="G69" s="173"/>
      <c r="H69" s="180"/>
      <c r="I69" s="181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74">
        <f t="shared" si="1"/>
        <v>999</v>
      </c>
      <c r="N69" s="163"/>
      <c r="O69" s="182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2"/>
      <c r="C70" s="172"/>
      <c r="D70" s="150"/>
      <c r="E70" s="147"/>
      <c r="F70" s="173"/>
      <c r="G70" s="173"/>
      <c r="H70" s="180"/>
      <c r="I70" s="181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74">
        <f t="shared" si="1"/>
        <v>999</v>
      </c>
      <c r="N70" s="163"/>
      <c r="O70" s="182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2"/>
      <c r="C71" s="172"/>
      <c r="D71" s="150"/>
      <c r="E71" s="147"/>
      <c r="F71" s="173"/>
      <c r="G71" s="173"/>
      <c r="H71" s="180"/>
      <c r="I71" s="181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74">
        <f t="shared" si="1"/>
        <v>999</v>
      </c>
      <c r="N71" s="163"/>
      <c r="O71" s="182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2"/>
      <c r="C72" s="172"/>
      <c r="D72" s="150"/>
      <c r="E72" s="147"/>
      <c r="F72" s="173"/>
      <c r="G72" s="173"/>
      <c r="H72" s="180"/>
      <c r="I72" s="181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74">
        <f t="shared" si="1"/>
        <v>999</v>
      </c>
      <c r="N72" s="163"/>
      <c r="O72" s="182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2"/>
      <c r="C73" s="172"/>
      <c r="D73" s="150"/>
      <c r="E73" s="147"/>
      <c r="F73" s="173"/>
      <c r="G73" s="173"/>
      <c r="H73" s="180"/>
      <c r="I73" s="181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74">
        <f t="shared" si="1"/>
        <v>999</v>
      </c>
      <c r="N73" s="163"/>
      <c r="O73" s="182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2"/>
      <c r="C74" s="172"/>
      <c r="D74" s="150"/>
      <c r="E74" s="147"/>
      <c r="F74" s="173"/>
      <c r="G74" s="173"/>
      <c r="H74" s="180"/>
      <c r="I74" s="181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74">
        <f t="shared" si="1"/>
        <v>999</v>
      </c>
      <c r="N74" s="163"/>
      <c r="O74" s="182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2"/>
      <c r="C75" s="172"/>
      <c r="D75" s="150"/>
      <c r="E75" s="147"/>
      <c r="F75" s="173"/>
      <c r="G75" s="173"/>
      <c r="H75" s="180"/>
      <c r="I75" s="181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74">
        <f t="shared" si="1"/>
        <v>999</v>
      </c>
      <c r="N75" s="163"/>
      <c r="O75" s="182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2"/>
      <c r="C76" s="172"/>
      <c r="D76" s="150"/>
      <c r="E76" s="147"/>
      <c r="F76" s="173"/>
      <c r="G76" s="173"/>
      <c r="H76" s="180"/>
      <c r="I76" s="181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74">
        <f t="shared" si="1"/>
        <v>999</v>
      </c>
      <c r="N76" s="163"/>
      <c r="O76" s="182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2"/>
      <c r="C77" s="172"/>
      <c r="D77" s="150"/>
      <c r="E77" s="147"/>
      <c r="F77" s="173"/>
      <c r="G77" s="173"/>
      <c r="H77" s="180"/>
      <c r="I77" s="181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74">
        <f t="shared" si="1"/>
        <v>999</v>
      </c>
      <c r="N77" s="163"/>
      <c r="O77" s="182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2"/>
      <c r="C78" s="172"/>
      <c r="D78" s="150"/>
      <c r="E78" s="147"/>
      <c r="F78" s="173"/>
      <c r="G78" s="173"/>
      <c r="H78" s="180"/>
      <c r="I78" s="181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74">
        <f t="shared" si="1"/>
        <v>999</v>
      </c>
      <c r="N78" s="163"/>
      <c r="O78" s="182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2"/>
      <c r="C79" s="172"/>
      <c r="D79" s="150"/>
      <c r="E79" s="147"/>
      <c r="F79" s="173"/>
      <c r="G79" s="173"/>
      <c r="H79" s="180"/>
      <c r="I79" s="181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74">
        <f t="shared" si="1"/>
        <v>999</v>
      </c>
      <c r="N79" s="163"/>
      <c r="O79" s="182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2"/>
      <c r="C80" s="172"/>
      <c r="D80" s="150"/>
      <c r="E80" s="147"/>
      <c r="F80" s="173"/>
      <c r="G80" s="173"/>
      <c r="H80" s="180"/>
      <c r="I80" s="181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74">
        <f t="shared" si="1"/>
        <v>999</v>
      </c>
      <c r="N80" s="163"/>
      <c r="O80" s="182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2"/>
      <c r="C81" s="172"/>
      <c r="D81" s="150"/>
      <c r="E81" s="147"/>
      <c r="F81" s="173"/>
      <c r="G81" s="173"/>
      <c r="H81" s="180"/>
      <c r="I81" s="181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74">
        <f t="shared" si="1"/>
        <v>999</v>
      </c>
      <c r="N81" s="163"/>
      <c r="O81" s="182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2"/>
      <c r="C82" s="172"/>
      <c r="D82" s="150"/>
      <c r="E82" s="147"/>
      <c r="F82" s="173"/>
      <c r="G82" s="173"/>
      <c r="H82" s="180"/>
      <c r="I82" s="181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74">
        <f t="shared" si="1"/>
        <v>999</v>
      </c>
      <c r="N82" s="163"/>
      <c r="O82" s="182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2"/>
      <c r="C83" s="172"/>
      <c r="D83" s="150"/>
      <c r="E83" s="147"/>
      <c r="F83" s="173"/>
      <c r="G83" s="173"/>
      <c r="H83" s="180"/>
      <c r="I83" s="181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74">
        <f t="shared" si="1"/>
        <v>999</v>
      </c>
      <c r="N83" s="163"/>
      <c r="O83" s="182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2"/>
      <c r="C84" s="172"/>
      <c r="D84" s="150"/>
      <c r="E84" s="147"/>
      <c r="F84" s="173"/>
      <c r="G84" s="173"/>
      <c r="H84" s="180"/>
      <c r="I84" s="181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74">
        <f t="shared" si="1"/>
        <v>999</v>
      </c>
      <c r="N84" s="163"/>
      <c r="O84" s="182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2"/>
      <c r="C85" s="172"/>
      <c r="D85" s="150"/>
      <c r="E85" s="147"/>
      <c r="F85" s="173"/>
      <c r="G85" s="173"/>
      <c r="H85" s="180"/>
      <c r="I85" s="181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74">
        <f t="shared" si="1"/>
        <v>999</v>
      </c>
      <c r="N85" s="163"/>
      <c r="O85" s="182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2"/>
      <c r="C86" s="172"/>
      <c r="D86" s="150"/>
      <c r="E86" s="147"/>
      <c r="F86" s="173"/>
      <c r="G86" s="173"/>
      <c r="H86" s="180"/>
      <c r="I86" s="181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74">
        <f t="shared" si="1"/>
        <v>999</v>
      </c>
      <c r="N86" s="163"/>
      <c r="O86" s="182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2"/>
      <c r="C87" s="172"/>
      <c r="D87" s="150"/>
      <c r="E87" s="147"/>
      <c r="F87" s="173"/>
      <c r="G87" s="173"/>
      <c r="H87" s="180"/>
      <c r="I87" s="181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74">
        <f t="shared" si="1"/>
        <v>999</v>
      </c>
      <c r="N87" s="163"/>
      <c r="O87" s="182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2"/>
      <c r="C88" s="172"/>
      <c r="D88" s="150"/>
      <c r="E88" s="147"/>
      <c r="F88" s="173"/>
      <c r="G88" s="173"/>
      <c r="H88" s="180"/>
      <c r="I88" s="181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74">
        <f t="shared" si="1"/>
        <v>999</v>
      </c>
      <c r="N88" s="163"/>
      <c r="O88" s="182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2"/>
      <c r="C89" s="172"/>
      <c r="D89" s="150"/>
      <c r="E89" s="147"/>
      <c r="F89" s="173"/>
      <c r="G89" s="173"/>
      <c r="H89" s="180"/>
      <c r="I89" s="181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74">
        <f t="shared" si="1"/>
        <v>999</v>
      </c>
      <c r="N89" s="163"/>
      <c r="O89" s="182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2"/>
      <c r="C90" s="172"/>
      <c r="D90" s="150"/>
      <c r="E90" s="147"/>
      <c r="F90" s="173"/>
      <c r="G90" s="173"/>
      <c r="H90" s="180"/>
      <c r="I90" s="181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74">
        <f t="shared" si="1"/>
        <v>999</v>
      </c>
      <c r="N90" s="163"/>
      <c r="O90" s="182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2"/>
      <c r="C91" s="172"/>
      <c r="D91" s="150"/>
      <c r="E91" s="147"/>
      <c r="F91" s="173"/>
      <c r="G91" s="173"/>
      <c r="H91" s="180"/>
      <c r="I91" s="181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74">
        <f t="shared" si="1"/>
        <v>999</v>
      </c>
      <c r="N91" s="163"/>
      <c r="O91" s="182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2"/>
      <c r="C92" s="172"/>
      <c r="D92" s="150"/>
      <c r="E92" s="147"/>
      <c r="F92" s="173"/>
      <c r="G92" s="173"/>
      <c r="H92" s="180"/>
      <c r="I92" s="181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74">
        <f t="shared" si="1"/>
        <v>999</v>
      </c>
      <c r="N92" s="163"/>
      <c r="O92" s="182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2"/>
      <c r="C93" s="172"/>
      <c r="D93" s="150"/>
      <c r="E93" s="147"/>
      <c r="F93" s="173"/>
      <c r="G93" s="173"/>
      <c r="H93" s="180"/>
      <c r="I93" s="181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74">
        <f t="shared" si="1"/>
        <v>999</v>
      </c>
      <c r="N93" s="163"/>
      <c r="O93" s="182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2"/>
      <c r="C94" s="172"/>
      <c r="D94" s="150"/>
      <c r="E94" s="147"/>
      <c r="F94" s="173"/>
      <c r="G94" s="173"/>
      <c r="H94" s="180"/>
      <c r="I94" s="181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74">
        <f t="shared" si="1"/>
        <v>999</v>
      </c>
      <c r="N94" s="163"/>
      <c r="O94" s="182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2"/>
      <c r="C95" s="172"/>
      <c r="D95" s="150"/>
      <c r="E95" s="147"/>
      <c r="F95" s="173"/>
      <c r="G95" s="173"/>
      <c r="H95" s="180"/>
      <c r="I95" s="181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74">
        <f t="shared" si="1"/>
        <v>999</v>
      </c>
      <c r="N95" s="163"/>
      <c r="O95" s="182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2"/>
      <c r="C96" s="172"/>
      <c r="D96" s="150"/>
      <c r="E96" s="147"/>
      <c r="F96" s="173"/>
      <c r="G96" s="173"/>
      <c r="H96" s="180"/>
      <c r="I96" s="181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74">
        <f t="shared" si="1"/>
        <v>999</v>
      </c>
      <c r="N96" s="163"/>
      <c r="O96" s="182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2"/>
      <c r="C97" s="172"/>
      <c r="D97" s="150"/>
      <c r="E97" s="147"/>
      <c r="F97" s="173"/>
      <c r="G97" s="173"/>
      <c r="H97" s="180"/>
      <c r="I97" s="181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74">
        <f t="shared" si="1"/>
        <v>999</v>
      </c>
      <c r="N97" s="163"/>
      <c r="O97" s="182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2"/>
      <c r="C98" s="172"/>
      <c r="D98" s="150"/>
      <c r="E98" s="147"/>
      <c r="F98" s="173"/>
      <c r="G98" s="173"/>
      <c r="H98" s="180"/>
      <c r="I98" s="181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74">
        <f t="shared" si="1"/>
        <v>999</v>
      </c>
      <c r="N98" s="163"/>
      <c r="O98" s="182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2"/>
      <c r="C99" s="172"/>
      <c r="D99" s="150"/>
      <c r="E99" s="147"/>
      <c r="F99" s="173"/>
      <c r="G99" s="173"/>
      <c r="H99" s="180"/>
      <c r="I99" s="181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74">
        <f t="shared" si="1"/>
        <v>999</v>
      </c>
      <c r="N99" s="163"/>
      <c r="O99" s="182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2"/>
      <c r="C100" s="172"/>
      <c r="D100" s="150"/>
      <c r="E100" s="147"/>
      <c r="F100" s="173"/>
      <c r="G100" s="173"/>
      <c r="H100" s="180"/>
      <c r="I100" s="181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74">
        <f t="shared" si="1"/>
        <v>999</v>
      </c>
      <c r="N100" s="163"/>
      <c r="O100" s="182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2"/>
      <c r="C101" s="172"/>
      <c r="D101" s="150"/>
      <c r="E101" s="147"/>
      <c r="F101" s="173"/>
      <c r="G101" s="173"/>
      <c r="H101" s="180"/>
      <c r="I101" s="181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74">
        <f t="shared" si="1"/>
        <v>999</v>
      </c>
      <c r="N101" s="163"/>
      <c r="O101" s="182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2"/>
      <c r="C102" s="172"/>
      <c r="D102" s="150"/>
      <c r="E102" s="147"/>
      <c r="F102" s="173"/>
      <c r="G102" s="173"/>
      <c r="H102" s="180"/>
      <c r="I102" s="181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74">
        <f t="shared" si="1"/>
        <v>999</v>
      </c>
      <c r="N102" s="163"/>
      <c r="O102" s="182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2"/>
      <c r="C103" s="172"/>
      <c r="D103" s="150"/>
      <c r="E103" s="147"/>
      <c r="F103" s="173"/>
      <c r="G103" s="173"/>
      <c r="H103" s="180"/>
      <c r="I103" s="181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74">
        <f t="shared" si="1"/>
        <v>999</v>
      </c>
      <c r="N103" s="163"/>
      <c r="O103" s="182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2"/>
      <c r="C104" s="172"/>
      <c r="D104" s="150"/>
      <c r="E104" s="147"/>
      <c r="F104" s="173"/>
      <c r="G104" s="173"/>
      <c r="H104" s="180"/>
      <c r="I104" s="181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74">
        <f t="shared" si="1"/>
        <v>999</v>
      </c>
      <c r="N104" s="163"/>
      <c r="O104" s="182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2"/>
      <c r="C105" s="172"/>
      <c r="D105" s="150"/>
      <c r="E105" s="147"/>
      <c r="F105" s="173"/>
      <c r="G105" s="173"/>
      <c r="H105" s="180"/>
      <c r="I105" s="181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74">
        <f t="shared" si="1"/>
        <v>999</v>
      </c>
      <c r="N105" s="163"/>
      <c r="O105" s="182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2"/>
      <c r="C106" s="172"/>
      <c r="D106" s="150"/>
      <c r="E106" s="147"/>
      <c r="F106" s="173"/>
      <c r="G106" s="173"/>
      <c r="H106" s="180"/>
      <c r="I106" s="181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74">
        <f t="shared" si="1"/>
        <v>999</v>
      </c>
      <c r="N106" s="163"/>
      <c r="O106" s="182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2"/>
      <c r="C107" s="172"/>
      <c r="D107" s="150"/>
      <c r="E107" s="147"/>
      <c r="F107" s="173"/>
      <c r="G107" s="173"/>
      <c r="H107" s="180"/>
      <c r="I107" s="181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74">
        <f t="shared" si="1"/>
        <v>999</v>
      </c>
      <c r="N107" s="163"/>
      <c r="O107" s="182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2"/>
      <c r="C108" s="172"/>
      <c r="D108" s="150"/>
      <c r="E108" s="147"/>
      <c r="F108" s="173"/>
      <c r="G108" s="173"/>
      <c r="H108" s="180"/>
      <c r="I108" s="181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74">
        <f t="shared" si="1"/>
        <v>999</v>
      </c>
      <c r="N108" s="163"/>
      <c r="O108" s="182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2"/>
      <c r="C109" s="172"/>
      <c r="D109" s="150"/>
      <c r="E109" s="147"/>
      <c r="F109" s="173"/>
      <c r="G109" s="173"/>
      <c r="H109" s="180"/>
      <c r="I109" s="181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74">
        <f t="shared" si="1"/>
        <v>999</v>
      </c>
      <c r="N109" s="163"/>
      <c r="O109" s="182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2"/>
      <c r="C110" s="172"/>
      <c r="D110" s="150"/>
      <c r="E110" s="147"/>
      <c r="F110" s="173"/>
      <c r="G110" s="173"/>
      <c r="H110" s="180"/>
      <c r="I110" s="181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74">
        <f t="shared" si="1"/>
        <v>999</v>
      </c>
      <c r="N110" s="163"/>
      <c r="O110" s="182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2"/>
      <c r="C111" s="172"/>
      <c r="D111" s="150"/>
      <c r="E111" s="147"/>
      <c r="F111" s="173"/>
      <c r="G111" s="173"/>
      <c r="H111" s="180"/>
      <c r="I111" s="181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74">
        <f t="shared" si="1"/>
        <v>999</v>
      </c>
      <c r="N111" s="163"/>
      <c r="O111" s="182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2"/>
      <c r="C112" s="172"/>
      <c r="D112" s="150"/>
      <c r="E112" s="147"/>
      <c r="F112" s="173"/>
      <c r="G112" s="173"/>
      <c r="H112" s="180"/>
      <c r="I112" s="181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74">
        <f t="shared" si="1"/>
        <v>999</v>
      </c>
      <c r="N112" s="163"/>
      <c r="O112" s="182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2"/>
      <c r="C113" s="172"/>
      <c r="D113" s="150"/>
      <c r="E113" s="147"/>
      <c r="F113" s="173"/>
      <c r="G113" s="173"/>
      <c r="H113" s="180"/>
      <c r="I113" s="181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74">
        <f t="shared" si="1"/>
        <v>999</v>
      </c>
      <c r="N113" s="163"/>
      <c r="O113" s="182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2"/>
      <c r="C114" s="172"/>
      <c r="D114" s="150"/>
      <c r="E114" s="147"/>
      <c r="F114" s="173"/>
      <c r="G114" s="173"/>
      <c r="H114" s="180"/>
      <c r="I114" s="181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74">
        <f t="shared" si="1"/>
        <v>999</v>
      </c>
      <c r="N114" s="163"/>
      <c r="O114" s="182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2"/>
      <c r="C115" s="172"/>
      <c r="D115" s="150"/>
      <c r="E115" s="147"/>
      <c r="F115" s="173"/>
      <c r="G115" s="173"/>
      <c r="H115" s="180"/>
      <c r="I115" s="181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74">
        <f t="shared" si="1"/>
        <v>999</v>
      </c>
      <c r="N115" s="163"/>
      <c r="O115" s="182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2"/>
      <c r="C116" s="172"/>
      <c r="D116" s="150"/>
      <c r="E116" s="147"/>
      <c r="F116" s="173"/>
      <c r="G116" s="173"/>
      <c r="H116" s="180"/>
      <c r="I116" s="181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74">
        <f t="shared" si="1"/>
        <v>999</v>
      </c>
      <c r="N116" s="163"/>
      <c r="O116" s="182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2"/>
      <c r="C117" s="172"/>
      <c r="D117" s="150"/>
      <c r="E117" s="147"/>
      <c r="F117" s="173"/>
      <c r="G117" s="173"/>
      <c r="H117" s="180"/>
      <c r="I117" s="181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74">
        <f t="shared" si="1"/>
        <v>999</v>
      </c>
      <c r="N117" s="163"/>
      <c r="O117" s="182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2"/>
      <c r="C118" s="172"/>
      <c r="D118" s="150"/>
      <c r="E118" s="147"/>
      <c r="F118" s="173"/>
      <c r="G118" s="173"/>
      <c r="H118" s="180"/>
      <c r="I118" s="181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74">
        <f t="shared" si="1"/>
        <v>999</v>
      </c>
      <c r="N118" s="163"/>
      <c r="O118" s="182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2"/>
      <c r="C119" s="172"/>
      <c r="D119" s="150"/>
      <c r="E119" s="147"/>
      <c r="F119" s="173"/>
      <c r="G119" s="173"/>
      <c r="H119" s="180"/>
      <c r="I119" s="181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74">
        <f t="shared" si="1"/>
        <v>999</v>
      </c>
      <c r="N119" s="163"/>
      <c r="O119" s="182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2"/>
      <c r="C120" s="172"/>
      <c r="D120" s="150"/>
      <c r="E120" s="147"/>
      <c r="F120" s="173"/>
      <c r="G120" s="173"/>
      <c r="H120" s="180"/>
      <c r="I120" s="181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74">
        <f t="shared" si="1"/>
        <v>999</v>
      </c>
      <c r="N120" s="163"/>
      <c r="O120" s="182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2"/>
      <c r="C121" s="172"/>
      <c r="D121" s="150"/>
      <c r="E121" s="147"/>
      <c r="F121" s="173"/>
      <c r="G121" s="173"/>
      <c r="H121" s="180"/>
      <c r="I121" s="181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74">
        <f t="shared" si="1"/>
        <v>999</v>
      </c>
      <c r="N121" s="163"/>
      <c r="O121" s="182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2"/>
      <c r="C122" s="172"/>
      <c r="D122" s="150"/>
      <c r="E122" s="147"/>
      <c r="F122" s="173"/>
      <c r="G122" s="173"/>
      <c r="H122" s="180"/>
      <c r="I122" s="181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74">
        <f t="shared" si="1"/>
        <v>999</v>
      </c>
      <c r="N122" s="163"/>
      <c r="O122" s="182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2"/>
      <c r="C123" s="172"/>
      <c r="D123" s="150"/>
      <c r="E123" s="147"/>
      <c r="F123" s="173"/>
      <c r="G123" s="173"/>
      <c r="H123" s="180"/>
      <c r="I123" s="181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74">
        <f t="shared" si="1"/>
        <v>999</v>
      </c>
      <c r="N123" s="163"/>
      <c r="O123" s="182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2"/>
      <c r="C124" s="172"/>
      <c r="D124" s="150"/>
      <c r="E124" s="147"/>
      <c r="F124" s="173"/>
      <c r="G124" s="173"/>
      <c r="H124" s="180"/>
      <c r="I124" s="181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74">
        <f t="shared" si="1"/>
        <v>999</v>
      </c>
      <c r="N124" s="163"/>
      <c r="O124" s="182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2"/>
      <c r="C125" s="172"/>
      <c r="D125" s="150"/>
      <c r="E125" s="147"/>
      <c r="F125" s="173"/>
      <c r="G125" s="173"/>
      <c r="H125" s="180"/>
      <c r="I125" s="181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74">
        <f t="shared" si="1"/>
        <v>999</v>
      </c>
      <c r="N125" s="163"/>
      <c r="O125" s="182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2"/>
      <c r="C126" s="172"/>
      <c r="D126" s="150"/>
      <c r="E126" s="147"/>
      <c r="F126" s="173"/>
      <c r="G126" s="173"/>
      <c r="H126" s="180"/>
      <c r="I126" s="181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74">
        <f t="shared" si="1"/>
        <v>999</v>
      </c>
      <c r="N126" s="163"/>
      <c r="O126" s="182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2"/>
      <c r="C127" s="172"/>
      <c r="D127" s="150"/>
      <c r="E127" s="147"/>
      <c r="F127" s="173"/>
      <c r="G127" s="173"/>
      <c r="H127" s="180"/>
      <c r="I127" s="181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74">
        <f t="shared" si="1"/>
        <v>999</v>
      </c>
      <c r="N127" s="163"/>
      <c r="O127" s="182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2"/>
      <c r="C128" s="172"/>
      <c r="D128" s="150"/>
      <c r="E128" s="147"/>
      <c r="F128" s="173"/>
      <c r="G128" s="173"/>
      <c r="H128" s="180"/>
      <c r="I128" s="181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74">
        <f t="shared" si="1"/>
        <v>999</v>
      </c>
      <c r="N128" s="163"/>
      <c r="O128" s="182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2"/>
      <c r="C129" s="172"/>
      <c r="D129" s="150"/>
      <c r="E129" s="147"/>
      <c r="F129" s="173"/>
      <c r="G129" s="173"/>
      <c r="H129" s="180"/>
      <c r="I129" s="181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74">
        <f t="shared" si="1"/>
        <v>999</v>
      </c>
      <c r="N129" s="163"/>
      <c r="O129" s="182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2"/>
      <c r="C130" s="172"/>
      <c r="D130" s="150"/>
      <c r="E130" s="147"/>
      <c r="F130" s="173"/>
      <c r="G130" s="173"/>
      <c r="H130" s="180"/>
      <c r="I130" s="181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74">
        <f t="shared" si="1"/>
        <v>999</v>
      </c>
      <c r="N130" s="163"/>
      <c r="O130" s="182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2"/>
      <c r="C131" s="172"/>
      <c r="D131" s="150"/>
      <c r="E131" s="147"/>
      <c r="F131" s="173"/>
      <c r="G131" s="173"/>
      <c r="H131" s="180"/>
      <c r="I131" s="181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74">
        <f t="shared" si="1"/>
        <v>999</v>
      </c>
      <c r="N131" s="163"/>
      <c r="O131" s="182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2"/>
      <c r="C132" s="172"/>
      <c r="D132" s="150"/>
      <c r="E132" s="147"/>
      <c r="F132" s="173"/>
      <c r="G132" s="173"/>
      <c r="H132" s="180"/>
      <c r="I132" s="181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74">
        <f t="shared" si="1"/>
        <v>999</v>
      </c>
      <c r="N132" s="163"/>
      <c r="O132" s="182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2"/>
      <c r="C133" s="172"/>
      <c r="D133" s="150"/>
      <c r="E133" s="147"/>
      <c r="F133" s="173"/>
      <c r="G133" s="173"/>
      <c r="H133" s="180"/>
      <c r="I133" s="181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74">
        <f t="shared" si="1"/>
        <v>999</v>
      </c>
      <c r="N133" s="163"/>
      <c r="O133" s="182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2"/>
      <c r="C134" s="172"/>
      <c r="D134" s="150"/>
      <c r="E134" s="147"/>
      <c r="F134" s="173"/>
      <c r="G134" s="173"/>
      <c r="H134" s="180"/>
      <c r="I134" s="181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74">
        <f t="shared" si="1"/>
        <v>999</v>
      </c>
      <c r="N134" s="163"/>
      <c r="O134" s="183"/>
      <c r="P134" s="184">
        <f t="shared" si="2"/>
        <v>999</v>
      </c>
      <c r="Q134" s="181"/>
    </row>
    <row r="135" spans="1:17" x14ac:dyDescent="0.25">
      <c r="A135" s="144">
        <v>129</v>
      </c>
      <c r="B135" s="172"/>
      <c r="C135" s="172"/>
      <c r="D135" s="150"/>
      <c r="E135" s="147"/>
      <c r="F135" s="173"/>
      <c r="G135" s="173"/>
      <c r="H135" s="180"/>
      <c r="I135" s="181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74">
        <f t="shared" si="1"/>
        <v>999</v>
      </c>
      <c r="N135" s="163"/>
      <c r="O135" s="182"/>
      <c r="P135" s="156">
        <f t="shared" si="2"/>
        <v>999</v>
      </c>
      <c r="Q135" s="157"/>
    </row>
    <row r="136" spans="1:17" x14ac:dyDescent="0.25">
      <c r="A136" s="144">
        <v>130</v>
      </c>
      <c r="B136" s="172"/>
      <c r="C136" s="172"/>
      <c r="D136" s="150"/>
      <c r="E136" s="147"/>
      <c r="F136" s="173"/>
      <c r="G136" s="173"/>
      <c r="H136" s="180"/>
      <c r="I136" s="181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74">
        <f t="shared" si="1"/>
        <v>999</v>
      </c>
      <c r="N136" s="163"/>
      <c r="O136" s="182"/>
      <c r="P136" s="156">
        <f t="shared" si="2"/>
        <v>999</v>
      </c>
      <c r="Q136" s="157"/>
    </row>
    <row r="137" spans="1:17" x14ac:dyDescent="0.25">
      <c r="A137" s="144">
        <v>131</v>
      </c>
      <c r="B137" s="172"/>
      <c r="C137" s="172"/>
      <c r="D137" s="150"/>
      <c r="E137" s="147"/>
      <c r="F137" s="173"/>
      <c r="G137" s="173"/>
      <c r="H137" s="180"/>
      <c r="I137" s="181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74">
        <f t="shared" si="1"/>
        <v>999</v>
      </c>
      <c r="N137" s="163"/>
      <c r="O137" s="182"/>
      <c r="P137" s="156">
        <f t="shared" si="2"/>
        <v>999</v>
      </c>
      <c r="Q137" s="157"/>
    </row>
    <row r="138" spans="1:17" x14ac:dyDescent="0.25">
      <c r="A138" s="144">
        <v>132</v>
      </c>
      <c r="B138" s="172"/>
      <c r="C138" s="172"/>
      <c r="D138" s="150"/>
      <c r="E138" s="147"/>
      <c r="F138" s="173"/>
      <c r="G138" s="173"/>
      <c r="H138" s="180"/>
      <c r="I138" s="181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74">
        <f t="shared" si="1"/>
        <v>999</v>
      </c>
      <c r="N138" s="163"/>
      <c r="O138" s="182"/>
      <c r="P138" s="156">
        <f t="shared" si="2"/>
        <v>999</v>
      </c>
      <c r="Q138" s="157"/>
    </row>
    <row r="139" spans="1:17" x14ac:dyDescent="0.25">
      <c r="A139" s="144">
        <v>133</v>
      </c>
      <c r="B139" s="172"/>
      <c r="C139" s="172"/>
      <c r="D139" s="150"/>
      <c r="E139" s="147"/>
      <c r="F139" s="173"/>
      <c r="G139" s="173"/>
      <c r="H139" s="180"/>
      <c r="I139" s="181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74">
        <f t="shared" si="1"/>
        <v>999</v>
      </c>
      <c r="N139" s="163"/>
      <c r="O139" s="182"/>
      <c r="P139" s="156">
        <f t="shared" si="2"/>
        <v>999</v>
      </c>
      <c r="Q139" s="157"/>
    </row>
    <row r="140" spans="1:17" x14ac:dyDescent="0.25">
      <c r="A140" s="144">
        <v>134</v>
      </c>
      <c r="B140" s="172"/>
      <c r="C140" s="172"/>
      <c r="D140" s="150"/>
      <c r="E140" s="147"/>
      <c r="F140" s="173"/>
      <c r="G140" s="173"/>
      <c r="H140" s="180"/>
      <c r="I140" s="181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74">
        <f t="shared" si="1"/>
        <v>999</v>
      </c>
      <c r="N140" s="163"/>
      <c r="O140" s="182"/>
      <c r="P140" s="156">
        <f t="shared" si="2"/>
        <v>999</v>
      </c>
      <c r="Q140" s="157"/>
    </row>
    <row r="141" spans="1:17" x14ac:dyDescent="0.25">
      <c r="A141" s="144">
        <v>135</v>
      </c>
      <c r="B141" s="172"/>
      <c r="C141" s="172"/>
      <c r="D141" s="150"/>
      <c r="E141" s="147"/>
      <c r="F141" s="173"/>
      <c r="G141" s="173"/>
      <c r="H141" s="180"/>
      <c r="I141" s="181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74">
        <f t="shared" si="1"/>
        <v>999</v>
      </c>
      <c r="N141" s="163"/>
      <c r="O141" s="183"/>
      <c r="P141" s="184">
        <f t="shared" si="2"/>
        <v>999</v>
      </c>
      <c r="Q141" s="181"/>
    </row>
    <row r="142" spans="1:17" x14ac:dyDescent="0.25">
      <c r="A142" s="144">
        <v>136</v>
      </c>
      <c r="B142" s="172"/>
      <c r="C142" s="172"/>
      <c r="D142" s="150"/>
      <c r="E142" s="147"/>
      <c r="F142" s="173"/>
      <c r="G142" s="173"/>
      <c r="H142" s="180"/>
      <c r="I142" s="181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74">
        <f t="shared" si="1"/>
        <v>999</v>
      </c>
      <c r="N142" s="163"/>
      <c r="O142" s="182"/>
      <c r="P142" s="156">
        <f t="shared" si="2"/>
        <v>999</v>
      </c>
      <c r="Q142" s="157"/>
    </row>
    <row r="143" spans="1:17" x14ac:dyDescent="0.25">
      <c r="A143" s="144">
        <v>137</v>
      </c>
      <c r="B143" s="172"/>
      <c r="C143" s="172"/>
      <c r="D143" s="150"/>
      <c r="E143" s="147"/>
      <c r="F143" s="173"/>
      <c r="G143" s="173"/>
      <c r="H143" s="180"/>
      <c r="I143" s="181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74">
        <f t="shared" si="1"/>
        <v>999</v>
      </c>
      <c r="N143" s="163"/>
      <c r="O143" s="182"/>
      <c r="P143" s="156">
        <f t="shared" si="2"/>
        <v>999</v>
      </c>
      <c r="Q143" s="157"/>
    </row>
    <row r="144" spans="1:17" x14ac:dyDescent="0.25">
      <c r="A144" s="144">
        <v>138</v>
      </c>
      <c r="B144" s="172"/>
      <c r="C144" s="172"/>
      <c r="D144" s="150"/>
      <c r="E144" s="147"/>
      <c r="F144" s="173"/>
      <c r="G144" s="173"/>
      <c r="H144" s="180"/>
      <c r="I144" s="181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74">
        <f t="shared" si="1"/>
        <v>999</v>
      </c>
      <c r="N144" s="163"/>
      <c r="O144" s="182"/>
      <c r="P144" s="156">
        <f t="shared" si="2"/>
        <v>999</v>
      </c>
      <c r="Q144" s="157"/>
    </row>
    <row r="145" spans="1:17" x14ac:dyDescent="0.25">
      <c r="A145" s="144">
        <v>139</v>
      </c>
      <c r="B145" s="172"/>
      <c r="C145" s="172"/>
      <c r="D145" s="150"/>
      <c r="E145" s="147"/>
      <c r="F145" s="173"/>
      <c r="G145" s="173"/>
      <c r="H145" s="180"/>
      <c r="I145" s="181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74">
        <f t="shared" si="1"/>
        <v>999</v>
      </c>
      <c r="N145" s="163"/>
      <c r="O145" s="182"/>
      <c r="P145" s="156">
        <f t="shared" si="2"/>
        <v>999</v>
      </c>
      <c r="Q145" s="157"/>
    </row>
    <row r="146" spans="1:17" x14ac:dyDescent="0.25">
      <c r="A146" s="144">
        <v>140</v>
      </c>
      <c r="B146" s="172"/>
      <c r="C146" s="172"/>
      <c r="D146" s="150"/>
      <c r="E146" s="147"/>
      <c r="F146" s="173"/>
      <c r="G146" s="173"/>
      <c r="H146" s="180"/>
      <c r="I146" s="181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74">
        <f t="shared" si="1"/>
        <v>999</v>
      </c>
      <c r="N146" s="163"/>
      <c r="O146" s="182"/>
      <c r="P146" s="156">
        <f t="shared" si="2"/>
        <v>999</v>
      </c>
      <c r="Q146" s="157"/>
    </row>
    <row r="147" spans="1:17" x14ac:dyDescent="0.25">
      <c r="A147" s="144">
        <v>141</v>
      </c>
      <c r="B147" s="172"/>
      <c r="C147" s="172"/>
      <c r="D147" s="150"/>
      <c r="E147" s="147"/>
      <c r="F147" s="173"/>
      <c r="G147" s="173"/>
      <c r="H147" s="180"/>
      <c r="I147" s="181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74">
        <f t="shared" si="1"/>
        <v>999</v>
      </c>
      <c r="N147" s="163"/>
      <c r="O147" s="182"/>
      <c r="P147" s="156">
        <f t="shared" si="2"/>
        <v>999</v>
      </c>
      <c r="Q147" s="157"/>
    </row>
    <row r="148" spans="1:17" x14ac:dyDescent="0.25">
      <c r="A148" s="144">
        <v>142</v>
      </c>
      <c r="B148" s="172"/>
      <c r="C148" s="172"/>
      <c r="D148" s="150"/>
      <c r="E148" s="147"/>
      <c r="F148" s="173"/>
      <c r="G148" s="173"/>
      <c r="H148" s="180"/>
      <c r="I148" s="181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74">
        <f t="shared" si="1"/>
        <v>999</v>
      </c>
      <c r="N148" s="163"/>
      <c r="O148" s="183"/>
      <c r="P148" s="184">
        <f t="shared" si="2"/>
        <v>999</v>
      </c>
      <c r="Q148" s="181"/>
    </row>
    <row r="149" spans="1:17" x14ac:dyDescent="0.25">
      <c r="A149" s="144">
        <v>143</v>
      </c>
      <c r="B149" s="172"/>
      <c r="C149" s="172"/>
      <c r="D149" s="150"/>
      <c r="E149" s="147"/>
      <c r="F149" s="173"/>
      <c r="G149" s="173"/>
      <c r="H149" s="180"/>
      <c r="I149" s="181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74">
        <f t="shared" si="1"/>
        <v>999</v>
      </c>
      <c r="N149" s="163"/>
      <c r="O149" s="182"/>
      <c r="P149" s="156">
        <f t="shared" si="2"/>
        <v>999</v>
      </c>
      <c r="Q149" s="157"/>
    </row>
    <row r="150" spans="1:17" x14ac:dyDescent="0.25">
      <c r="A150" s="144">
        <v>144</v>
      </c>
      <c r="B150" s="172"/>
      <c r="C150" s="172"/>
      <c r="D150" s="150"/>
      <c r="E150" s="147"/>
      <c r="F150" s="173"/>
      <c r="G150" s="173"/>
      <c r="H150" s="180"/>
      <c r="I150" s="181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74">
        <f t="shared" si="1"/>
        <v>999</v>
      </c>
      <c r="N150" s="163"/>
      <c r="O150" s="182"/>
      <c r="P150" s="156">
        <f t="shared" si="2"/>
        <v>999</v>
      </c>
      <c r="Q150" s="157"/>
    </row>
    <row r="151" spans="1:17" x14ac:dyDescent="0.25">
      <c r="A151" s="144">
        <v>145</v>
      </c>
      <c r="B151" s="172"/>
      <c r="C151" s="172"/>
      <c r="D151" s="150"/>
      <c r="E151" s="147"/>
      <c r="F151" s="173"/>
      <c r="G151" s="173"/>
      <c r="H151" s="180"/>
      <c r="I151" s="181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74">
        <f t="shared" si="1"/>
        <v>999</v>
      </c>
      <c r="N151" s="163"/>
      <c r="O151" s="182"/>
      <c r="P151" s="156">
        <f t="shared" si="2"/>
        <v>999</v>
      </c>
      <c r="Q151" s="157"/>
    </row>
    <row r="152" spans="1:17" x14ac:dyDescent="0.25">
      <c r="A152" s="144">
        <v>146</v>
      </c>
      <c r="B152" s="172"/>
      <c r="C152" s="172"/>
      <c r="D152" s="150"/>
      <c r="E152" s="147"/>
      <c r="F152" s="173"/>
      <c r="G152" s="173"/>
      <c r="H152" s="180"/>
      <c r="I152" s="181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74">
        <f t="shared" si="1"/>
        <v>999</v>
      </c>
      <c r="N152" s="163"/>
      <c r="O152" s="182"/>
      <c r="P152" s="156">
        <f t="shared" si="2"/>
        <v>999</v>
      </c>
      <c r="Q152" s="157"/>
    </row>
    <row r="153" spans="1:17" x14ac:dyDescent="0.25">
      <c r="A153" s="144">
        <v>147</v>
      </c>
      <c r="B153" s="172"/>
      <c r="C153" s="172"/>
      <c r="D153" s="150"/>
      <c r="E153" s="147"/>
      <c r="F153" s="173"/>
      <c r="G153" s="173"/>
      <c r="H153" s="180"/>
      <c r="I153" s="181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74">
        <f t="shared" si="1"/>
        <v>999</v>
      </c>
      <c r="N153" s="163"/>
      <c r="O153" s="182"/>
      <c r="P153" s="156">
        <f t="shared" si="2"/>
        <v>999</v>
      </c>
      <c r="Q153" s="157"/>
    </row>
    <row r="154" spans="1:17" x14ac:dyDescent="0.25">
      <c r="A154" s="144">
        <v>148</v>
      </c>
      <c r="B154" s="172"/>
      <c r="C154" s="172"/>
      <c r="D154" s="150"/>
      <c r="E154" s="147"/>
      <c r="F154" s="173"/>
      <c r="G154" s="173"/>
      <c r="H154" s="180"/>
      <c r="I154" s="181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74">
        <f t="shared" si="1"/>
        <v>999</v>
      </c>
      <c r="N154" s="163"/>
      <c r="O154" s="182"/>
      <c r="P154" s="156">
        <f t="shared" si="2"/>
        <v>999</v>
      </c>
      <c r="Q154" s="157"/>
    </row>
    <row r="155" spans="1:17" x14ac:dyDescent="0.25">
      <c r="A155" s="144">
        <v>149</v>
      </c>
      <c r="B155" s="172"/>
      <c r="C155" s="172"/>
      <c r="D155" s="150"/>
      <c r="E155" s="147"/>
      <c r="F155" s="173"/>
      <c r="G155" s="173"/>
      <c r="H155" s="180"/>
      <c r="I155" s="181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74">
        <f t="shared" si="1"/>
        <v>999</v>
      </c>
      <c r="N155" s="163"/>
      <c r="O155" s="182"/>
      <c r="P155" s="156">
        <f t="shared" si="2"/>
        <v>999</v>
      </c>
      <c r="Q155" s="157"/>
    </row>
    <row r="156" spans="1:17" x14ac:dyDescent="0.25">
      <c r="A156" s="144">
        <v>150</v>
      </c>
      <c r="B156" s="172"/>
      <c r="C156" s="172"/>
      <c r="D156" s="150"/>
      <c r="E156" s="147"/>
      <c r="F156" s="173"/>
      <c r="G156" s="173"/>
      <c r="H156" s="180"/>
      <c r="I156" s="181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74">
        <f t="shared" si="1"/>
        <v>999</v>
      </c>
      <c r="N156" s="163"/>
      <c r="O156" s="182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140" priority="1" stopIfTrue="1">
      <formula>AND(ROUNDDOWN(($A$4-E7)/365.25,0)&lt;=13,G7&lt;&gt;"OK")</formula>
    </cfRule>
    <cfRule type="expression" dxfId="139" priority="2" stopIfTrue="1">
      <formula>AND(ROUNDDOWN(($A$4-E7)/365.25,0)&lt;=14,G7&lt;&gt;"OK")</formula>
    </cfRule>
    <cfRule type="expression" dxfId="138" priority="3" stopIfTrue="1">
      <formula>AND(ROUNDDOWN(($A$4-E7)/365.25,0)&lt;=17,G7&lt;&gt;"OK")</formula>
    </cfRule>
  </conditionalFormatting>
  <conditionalFormatting sqref="J7:J156">
    <cfRule type="cellIs" dxfId="137" priority="4" stopIfTrue="1" operator="equal">
      <formula>"Z"</formula>
    </cfRule>
  </conditionalFormatting>
  <conditionalFormatting sqref="A13:D156 A7:A12">
    <cfRule type="expression" dxfId="136" priority="5" stopIfTrue="1">
      <formula>$Q7&gt;=1</formula>
    </cfRule>
  </conditionalFormatting>
  <conditionalFormatting sqref="E7:E14">
    <cfRule type="expression" dxfId="135" priority="6" stopIfTrue="1">
      <formula>AND(ROUNDDOWN(($A$4-E7)/365.25,0)&lt;=13,G7&lt;&gt;"OK")</formula>
    </cfRule>
    <cfRule type="expression" dxfId="134" priority="7" stopIfTrue="1">
      <formula>AND(ROUNDDOWN(($A$4-E7)/365.25,0)&lt;=14,G7&lt;&gt;"OK")</formula>
    </cfRule>
    <cfRule type="expression" dxfId="133" priority="8" stopIfTrue="1">
      <formula>AND(ROUNDDOWN(($A$4-E7)/365.25,0)&lt;=17,G7&lt;&gt;"OK")</formula>
    </cfRule>
  </conditionalFormatting>
  <conditionalFormatting sqref="J7:J14">
    <cfRule type="cellIs" dxfId="132" priority="9" stopIfTrue="1" operator="equal">
      <formula>"Z"</formula>
    </cfRule>
  </conditionalFormatting>
  <conditionalFormatting sqref="B13:D14">
    <cfRule type="expression" dxfId="131" priority="10" stopIfTrue="1">
      <formula>$Q13&gt;=1</formula>
    </cfRule>
  </conditionalFormatting>
  <conditionalFormatting sqref="E7:E14">
    <cfRule type="expression" dxfId="130" priority="11" stopIfTrue="1">
      <formula>AND(ROUNDDOWN(($A$4-E7)/365.25,0)&lt;=13,G7&lt;&gt;"OK")</formula>
    </cfRule>
    <cfRule type="expression" dxfId="129" priority="12" stopIfTrue="1">
      <formula>AND(ROUNDDOWN(($A$4-E7)/365.25,0)&lt;=14,G7&lt;&gt;"OK")</formula>
    </cfRule>
    <cfRule type="expression" dxfId="128" priority="13" stopIfTrue="1">
      <formula>AND(ROUNDDOWN(($A$4-E7)/365.25,0)&lt;=17,G7&lt;&gt;"OK")</formula>
    </cfRule>
  </conditionalFormatting>
  <conditionalFormatting sqref="B13:D14">
    <cfRule type="expression" dxfId="127" priority="14" stopIfTrue="1">
      <formula>$Q13&gt;=1</formula>
    </cfRule>
  </conditionalFormatting>
  <conditionalFormatting sqref="E7:E27 E29:E37">
    <cfRule type="expression" dxfId="126" priority="15" stopIfTrue="1">
      <formula>AND(ROUNDDOWN(($A$4-E7)/365.25,0)&lt;=13,G7&lt;&gt;"OK")</formula>
    </cfRule>
    <cfRule type="expression" dxfId="125" priority="16" stopIfTrue="1">
      <formula>AND(ROUNDDOWN(($A$4-E7)/365.25,0)&lt;=14,G7&lt;&gt;"OK")</formula>
    </cfRule>
    <cfRule type="expression" dxfId="124" priority="17" stopIfTrue="1">
      <formula>AND(ROUNDDOWN(($A$4-E7)/365.25,0)&lt;=17,G7&lt;&gt;"OK")</formula>
    </cfRule>
  </conditionalFormatting>
  <conditionalFormatting sqref="B13:D37">
    <cfRule type="expression" dxfId="123" priority="18" stopIfTrue="1">
      <formula>$Q13&gt;=1</formula>
    </cfRule>
  </conditionalFormatting>
  <conditionalFormatting sqref="D9 B11:D11">
    <cfRule type="expression" dxfId="122" priority="19" stopIfTrue="1">
      <formula>$S9&gt;=1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00C9-F3BC-48B3-9653-F97331B6E6C2}">
  <sheetPr codeName="Munka4">
    <tabColor indexed="11"/>
  </sheetPr>
  <dimension ref="A1:AK49"/>
  <sheetViews>
    <sheetView showZeros="0" workbookViewId="0">
      <selection activeCell="O18" sqref="O1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197" t="str">
        <f>Altalanos!$A$8</f>
        <v>Lány 1 kcs. A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210" t="s">
        <v>69</v>
      </c>
      <c r="P5" s="211" t="s">
        <v>70</v>
      </c>
      <c r="Q5" s="194"/>
      <c r="R5" s="210" t="s">
        <v>69</v>
      </c>
      <c r="S5" s="303" t="s">
        <v>118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219" t="s">
        <v>72</v>
      </c>
      <c r="P6" s="220" t="s">
        <v>73</v>
      </c>
      <c r="Q6" s="194"/>
      <c r="R6" s="219" t="s">
        <v>72</v>
      </c>
      <c r="S6" s="304" t="s">
        <v>119</v>
      </c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4</v>
      </c>
      <c r="C7" s="229">
        <f>IF($B7="","",VLOOKUP($B7,'Lány 1  kcs A ELO'!$A$7:$O$22,5))</f>
        <v>0</v>
      </c>
      <c r="D7" s="229">
        <f>IF($B7="","",VLOOKUP($B7,'Lány 1  kcs A ELO'!$A$7:$O$22,15))</f>
        <v>0</v>
      </c>
      <c r="E7" s="307" t="str">
        <f>UPPER(IF($B7="","",VLOOKUP($B7,'Lány 1  kcs A ELO'!$A$7:$O$22,2)))</f>
        <v xml:space="preserve">RÁCZ </v>
      </c>
      <c r="F7" s="308"/>
      <c r="G7" s="307" t="str">
        <f>IF($B7="","",VLOOKUP($B7,'Lány 1  kcs A ELO'!$A$7:$O$22,3))</f>
        <v>Dóra</v>
      </c>
      <c r="H7" s="308"/>
      <c r="I7" s="307" t="str">
        <f>IF($B7="","",VLOOKUP($B7,'Lány 1  kcs A ELO'!$A$7:$O$22,4))</f>
        <v>Gyulai Implom József Általános Iskola</v>
      </c>
      <c r="J7" s="225"/>
      <c r="K7" s="232"/>
      <c r="L7" s="233" t="str">
        <f>IF(K7="","",CONCATENATE(VLOOKUP($Y$3,$AB$1:$AK$1,K7)," pont"))</f>
        <v/>
      </c>
      <c r="M7" s="234"/>
      <c r="N7" s="194"/>
      <c r="O7" s="223" t="s">
        <v>82</v>
      </c>
      <c r="P7" s="224" t="s">
        <v>83</v>
      </c>
      <c r="Q7" s="194"/>
      <c r="R7" s="223" t="s">
        <v>82</v>
      </c>
      <c r="S7" s="309" t="s">
        <v>116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>
        <v>1</v>
      </c>
      <c r="C9" s="229">
        <f>IF($B9="","",VLOOKUP($B9,'Lány 1  kcs A ELO'!$A$7:$O$22,5))</f>
        <v>0</v>
      </c>
      <c r="D9" s="229">
        <f>IF($B9="","",VLOOKUP($B9,'Lány 1  kcs A ELO'!$A$7:$O$22,15))</f>
        <v>0</v>
      </c>
      <c r="E9" s="230" t="str">
        <f>UPPER(IF($B9="","",VLOOKUP($B9,'Lány 1  kcs A ELO'!$A$7:$O$22,2)))</f>
        <v>BÖDÖR</v>
      </c>
      <c r="F9" s="231"/>
      <c r="G9" s="230" t="str">
        <f>IF($B9="","",VLOOKUP($B9,'Lány 1  kcs A ELO'!$A$7:$O$22,3))</f>
        <v>Maja</v>
      </c>
      <c r="H9" s="231"/>
      <c r="I9" s="230" t="str">
        <f>IF($B9="","",VLOOKUP($B9,'Lány 1  kcs A ELO'!$A$7:$O$22,4))</f>
        <v>Zalaegerszegi Eötvös József Általános Iskola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>
        <v>5</v>
      </c>
      <c r="C11" s="229">
        <f>IF($B11="","",VLOOKUP($B11,'Lány 1  kcs A ELO'!$A$7:$O$22,5))</f>
        <v>0</v>
      </c>
      <c r="D11" s="229">
        <f>IF($B11="","",VLOOKUP($B11,'Lány 1  kcs A ELO'!$A$7:$O$22,15))</f>
        <v>0</v>
      </c>
      <c r="E11" s="230" t="str">
        <f>UPPER(IF($B11="","",VLOOKUP($B11,'Lány 1  kcs A ELO'!$A$7:$O$22,2)))</f>
        <v xml:space="preserve">ESCOBAR JANOVICS </v>
      </c>
      <c r="F11" s="231"/>
      <c r="G11" s="230" t="str">
        <f>IF($B11="","",VLOOKUP($B11,'Lány 1  kcs A ELO'!$A$7:$O$22,3))</f>
        <v>Daniella</v>
      </c>
      <c r="H11" s="231"/>
      <c r="I11" s="230" t="str">
        <f>IF($B11="","",VLOOKUP($B11,'Lány 1  kcs A ELO'!$A$7:$O$22,4))</f>
        <v>Felsővárosi Ált. Isk. Szfvár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05" t="s">
        <v>115</v>
      </c>
      <c r="B13" s="306">
        <v>3</v>
      </c>
      <c r="C13" s="229">
        <f>IF($B13="","",VLOOKUP($B13,'Lány 1  kcs A ELO'!$A$7:$O$22,5))</f>
        <v>0</v>
      </c>
      <c r="D13" s="229">
        <f>IF($B13="","",VLOOKUP($B13,'Lány 1  kcs A ELO'!$A$7:$O$22,15))</f>
        <v>0</v>
      </c>
      <c r="E13" s="307" t="str">
        <f>UPPER(IF($B13="","",VLOOKUP($B13,'Lány 1  kcs A ELO'!$A$7:$O$22,2)))</f>
        <v>VARGA</v>
      </c>
      <c r="F13" s="308"/>
      <c r="G13" s="307" t="str">
        <f>IF($B13="","",VLOOKUP($B13,'Lány 1  kcs A ELO'!$A$7:$O$22,3))</f>
        <v>Dóra Emili</v>
      </c>
      <c r="H13" s="308"/>
      <c r="I13" s="307" t="str">
        <f>IF($B13="","",VLOOKUP($B13,'Lány 1  kcs A ELO'!$A$7:$O$22,4))</f>
        <v>Sztárai Mihály Általános Iskola, Óvoda és Alapfokú Művészeti Iskola Pécs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7" t="s">
        <v>117</v>
      </c>
      <c r="B15" s="311">
        <v>2</v>
      </c>
      <c r="C15" s="229">
        <f>IF($B15="","",VLOOKUP($B15,'Lány 1  kcs A ELO'!$A$7:$O$22,5))</f>
        <v>0</v>
      </c>
      <c r="D15" s="229">
        <f>IF($B15="","",VLOOKUP($B15,'Lány 1  kcs A ELO'!$A$7:$O$22,15))</f>
        <v>0</v>
      </c>
      <c r="E15" s="230" t="str">
        <f>UPPER(IF($B15="","",VLOOKUP($B15,'Lány 1  kcs A ELO'!$A$7:$O$22,2)))</f>
        <v>MIASNIKOVA</v>
      </c>
      <c r="F15" s="231"/>
      <c r="G15" s="230" t="str">
        <f>IF($B15="","",VLOOKUP($B15,'Lány 1  kcs A ELO'!$A$7:$O$22,3))</f>
        <v>Vera</v>
      </c>
      <c r="H15" s="231"/>
      <c r="I15" s="230" t="str">
        <f>IF($B15="","",VLOOKUP($B15,'Lány 1  kcs A ELO'!$A$7:$O$22,4))</f>
        <v>Zalaegerszegi Ady Endre Általános Iskola, Gimnázium és Alapfokú Művészeti Iskola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>
        <v>6</v>
      </c>
      <c r="C17" s="229">
        <f>IF($B17="","",VLOOKUP($B17,'Lány 1  kcs A ELO'!$A$7:$O$22,5))</f>
        <v>0</v>
      </c>
      <c r="D17" s="229">
        <f>IF($B17="","",VLOOKUP($B17,'Lány 1  kcs A ELO'!$A$7:$O$22,15))</f>
        <v>0</v>
      </c>
      <c r="E17" s="230" t="str">
        <f>UPPER(IF($B17="","",VLOOKUP($B17,'Lány 1  kcs A ELO'!$A$7:$O$22,2)))</f>
        <v xml:space="preserve">LAKATOS </v>
      </c>
      <c r="F17" s="231"/>
      <c r="G17" s="230" t="str">
        <f>IF($B17="","",VLOOKUP($B17,'Lány 1  kcs A ELO'!$A$7:$O$22,3))</f>
        <v>Léna</v>
      </c>
      <c r="H17" s="231"/>
      <c r="I17" s="230" t="str">
        <f>IF($B17="","",VLOOKUP($B17,'Lány 1  kcs A ELO'!$A$7:$O$22,4))</f>
        <v>Fóti Fáy András Ált.Isk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25"/>
      <c r="B22" s="443"/>
      <c r="C22" s="443"/>
      <c r="D22" s="444" t="str">
        <f>E7</f>
        <v xml:space="preserve">RÁCZ </v>
      </c>
      <c r="E22" s="444"/>
      <c r="F22" s="444" t="str">
        <f>E9</f>
        <v>BÖDÖR</v>
      </c>
      <c r="G22" s="444"/>
      <c r="H22" s="444" t="str">
        <f>E11</f>
        <v xml:space="preserve">ESCOBAR JANOVICS </v>
      </c>
      <c r="I22" s="444"/>
      <c r="J22" s="225"/>
      <c r="K22" s="225"/>
      <c r="L22" s="225"/>
      <c r="M22" s="312" t="s">
        <v>79</v>
      </c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ht="18.75" customHeight="1" x14ac:dyDescent="0.25">
      <c r="A23" s="239" t="s">
        <v>68</v>
      </c>
      <c r="B23" s="445" t="str">
        <f>E7</f>
        <v xml:space="preserve">RÁCZ </v>
      </c>
      <c r="C23" s="445"/>
      <c r="D23" s="446"/>
      <c r="E23" s="446"/>
      <c r="F23" s="447"/>
      <c r="G23" s="447"/>
      <c r="H23" s="447"/>
      <c r="I23" s="447"/>
      <c r="J23" s="225"/>
      <c r="K23" s="225"/>
      <c r="L23" s="225"/>
      <c r="M23" s="313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ht="18.75" customHeight="1" x14ac:dyDescent="0.25">
      <c r="A24" s="239" t="s">
        <v>88</v>
      </c>
      <c r="B24" s="445" t="str">
        <f>E9</f>
        <v>BÖDÖR</v>
      </c>
      <c r="C24" s="445"/>
      <c r="D24" s="447"/>
      <c r="E24" s="447"/>
      <c r="F24" s="446"/>
      <c r="G24" s="446"/>
      <c r="H24" s="447"/>
      <c r="I24" s="447"/>
      <c r="J24" s="225"/>
      <c r="K24" s="225"/>
      <c r="L24" s="225"/>
      <c r="M24" s="313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ht="18.75" customHeight="1" x14ac:dyDescent="0.25">
      <c r="A25" s="239" t="s">
        <v>91</v>
      </c>
      <c r="B25" s="445" t="str">
        <f>E11</f>
        <v xml:space="preserve">ESCOBAR JANOVICS </v>
      </c>
      <c r="C25" s="445"/>
      <c r="D25" s="447"/>
      <c r="E25" s="447"/>
      <c r="F25" s="447"/>
      <c r="G25" s="447"/>
      <c r="H25" s="446"/>
      <c r="I25" s="446"/>
      <c r="J25" s="225"/>
      <c r="K25" s="225"/>
      <c r="L25" s="225"/>
      <c r="M25" s="313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314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ht="18.75" customHeight="1" x14ac:dyDescent="0.25">
      <c r="A27" s="225"/>
      <c r="B27" s="443"/>
      <c r="C27" s="443"/>
      <c r="D27" s="444" t="str">
        <f>E13</f>
        <v>VARGA</v>
      </c>
      <c r="E27" s="444"/>
      <c r="F27" s="444" t="str">
        <f>E15</f>
        <v>MIASNIKOVA</v>
      </c>
      <c r="G27" s="444"/>
      <c r="H27" s="444" t="str">
        <f>E17</f>
        <v xml:space="preserve">LAKATOS </v>
      </c>
      <c r="I27" s="444"/>
      <c r="J27" s="225"/>
      <c r="K27" s="225"/>
      <c r="L27" s="225"/>
      <c r="M27" s="314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239" t="s">
        <v>115</v>
      </c>
      <c r="B28" s="445" t="str">
        <f>E13</f>
        <v>VARGA</v>
      </c>
      <c r="C28" s="445"/>
      <c r="D28" s="446"/>
      <c r="E28" s="446"/>
      <c r="F28" s="447"/>
      <c r="G28" s="447"/>
      <c r="H28" s="447"/>
      <c r="I28" s="447"/>
      <c r="J28" s="225"/>
      <c r="K28" s="225"/>
      <c r="L28" s="225"/>
      <c r="M28" s="313"/>
    </row>
    <row r="29" spans="1:37" ht="18.75" customHeight="1" x14ac:dyDescent="0.25">
      <c r="A29" s="239" t="s">
        <v>117</v>
      </c>
      <c r="B29" s="445" t="str">
        <f>E15</f>
        <v>MIASNIKOVA</v>
      </c>
      <c r="C29" s="445"/>
      <c r="D29" s="447"/>
      <c r="E29" s="447"/>
      <c r="F29" s="446"/>
      <c r="G29" s="446"/>
      <c r="H29" s="447"/>
      <c r="I29" s="447"/>
      <c r="J29" s="225"/>
      <c r="K29" s="225"/>
      <c r="L29" s="225"/>
      <c r="M29" s="313"/>
    </row>
    <row r="30" spans="1:37" ht="18.75" customHeight="1" x14ac:dyDescent="0.25">
      <c r="A30" s="239" t="s">
        <v>120</v>
      </c>
      <c r="B30" s="445" t="str">
        <f>E17</f>
        <v xml:space="preserve">LAKATOS </v>
      </c>
      <c r="C30" s="445"/>
      <c r="D30" s="447"/>
      <c r="E30" s="447"/>
      <c r="F30" s="447"/>
      <c r="G30" s="447"/>
      <c r="H30" s="446"/>
      <c r="I30" s="446"/>
      <c r="J30" s="225"/>
      <c r="K30" s="225"/>
      <c r="L30" s="225"/>
      <c r="M30" s="313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 t="s">
        <v>121</v>
      </c>
      <c r="B32" s="225"/>
      <c r="C32" s="450" t="str">
        <f>IF(M23=1,B23,IF(M24=1,B24,IF(M25=1,B25,"")))</f>
        <v/>
      </c>
      <c r="D32" s="450"/>
      <c r="E32" s="227" t="s">
        <v>122</v>
      </c>
      <c r="F32" s="450" t="str">
        <f>IF(M28=1,B28,IF(M29=1,B29,IF(M30=1,B30,"")))</f>
        <v/>
      </c>
      <c r="G32" s="450"/>
      <c r="H32" s="225"/>
      <c r="I32" s="240"/>
      <c r="J32" s="225"/>
      <c r="K32" s="225"/>
      <c r="L32" s="225"/>
      <c r="M32" s="225"/>
    </row>
    <row r="33" spans="1:19" x14ac:dyDescent="0.25">
      <c r="A33" s="225"/>
      <c r="B33" s="225"/>
      <c r="C33" s="225"/>
      <c r="D33" s="225"/>
      <c r="E33" s="225"/>
      <c r="F33" s="227"/>
      <c r="G33" s="227"/>
      <c r="H33" s="225"/>
      <c r="I33" s="225"/>
      <c r="J33" s="225"/>
      <c r="K33" s="225"/>
      <c r="L33" s="225"/>
      <c r="M33" s="225"/>
    </row>
    <row r="34" spans="1:19" x14ac:dyDescent="0.25">
      <c r="A34" s="225" t="s">
        <v>123</v>
      </c>
      <c r="B34" s="225"/>
      <c r="C34" s="450" t="str">
        <f>IF(M23=2,B23,IF(M24=2,B24,IF(M25=2,B25,"")))</f>
        <v/>
      </c>
      <c r="D34" s="450"/>
      <c r="E34" s="227" t="s">
        <v>122</v>
      </c>
      <c r="F34" s="450" t="str">
        <f>IF(M28=2,B28,IF(M29=2,B29,IF(M30=2,B30,"")))</f>
        <v/>
      </c>
      <c r="G34" s="450"/>
      <c r="H34" s="225"/>
      <c r="I34" s="240"/>
      <c r="J34" s="225"/>
      <c r="K34" s="225"/>
      <c r="L34" s="225"/>
      <c r="M34" s="225"/>
    </row>
    <row r="35" spans="1:19" x14ac:dyDescent="0.25">
      <c r="A35" s="225"/>
      <c r="B35" s="225"/>
      <c r="C35" s="315"/>
      <c r="D35" s="315"/>
      <c r="E35" s="227"/>
      <c r="F35" s="315"/>
      <c r="G35" s="315"/>
      <c r="H35" s="225"/>
      <c r="I35" s="225"/>
      <c r="J35" s="225"/>
      <c r="K35" s="225"/>
      <c r="L35" s="225"/>
      <c r="M35" s="225"/>
    </row>
    <row r="36" spans="1:19" x14ac:dyDescent="0.25">
      <c r="A36" s="225" t="s">
        <v>124</v>
      </c>
      <c r="B36" s="225"/>
      <c r="C36" s="450" t="str">
        <f>IF(M23=3,B23,IF(M24=3,B24,IF(M25=3,B25,"")))</f>
        <v/>
      </c>
      <c r="D36" s="450"/>
      <c r="E36" s="227" t="s">
        <v>122</v>
      </c>
      <c r="F36" s="450" t="str">
        <f>IF(M28=3,B28,IF(M29=3,B29,IF(M30=3,B30,"")))</f>
        <v/>
      </c>
      <c r="G36" s="450"/>
      <c r="H36" s="225"/>
      <c r="I36" s="240"/>
      <c r="J36" s="225"/>
      <c r="K36" s="225"/>
      <c r="L36" s="225"/>
      <c r="M36" s="225"/>
    </row>
    <row r="37" spans="1:19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</row>
    <row r="38" spans="1:19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40"/>
      <c r="M38" s="225"/>
      <c r="O38" s="194"/>
      <c r="P38" s="194"/>
      <c r="Q38" s="194"/>
      <c r="R38" s="194"/>
      <c r="S38" s="194"/>
    </row>
    <row r="39" spans="1:19" x14ac:dyDescent="0.25">
      <c r="A39" s="241" t="s">
        <v>77</v>
      </c>
      <c r="B39" s="242"/>
      <c r="C39" s="243"/>
      <c r="D39" s="244" t="s">
        <v>95</v>
      </c>
      <c r="E39" s="245" t="s">
        <v>96</v>
      </c>
      <c r="F39" s="246"/>
      <c r="G39" s="244" t="s">
        <v>95</v>
      </c>
      <c r="H39" s="245" t="s">
        <v>97</v>
      </c>
      <c r="I39" s="247"/>
      <c r="J39" s="245" t="s">
        <v>98</v>
      </c>
      <c r="K39" s="248" t="s">
        <v>99</v>
      </c>
      <c r="L39" s="31"/>
      <c r="M39" s="246"/>
      <c r="O39" s="194"/>
      <c r="P39" s="251"/>
      <c r="Q39" s="251"/>
      <c r="R39" s="208"/>
      <c r="S39" s="194"/>
    </row>
    <row r="40" spans="1:19" x14ac:dyDescent="0.25">
      <c r="A40" s="252" t="s">
        <v>100</v>
      </c>
      <c r="B40" s="253"/>
      <c r="C40" s="254"/>
      <c r="D40" s="255">
        <v>1</v>
      </c>
      <c r="E40" s="449" t="str">
        <f>IF(D40&gt;$R$47,0,UPPER(VLOOKUP(D40,'Lány 1  kcs A ELO'!$A$7:$Q$134,2)))</f>
        <v>BÖDÖR</v>
      </c>
      <c r="F40" s="449"/>
      <c r="G40" s="256" t="s">
        <v>101</v>
      </c>
      <c r="H40" s="253"/>
      <c r="I40" s="257"/>
      <c r="J40" s="258"/>
      <c r="K40" s="259" t="s">
        <v>102</v>
      </c>
      <c r="L40" s="260"/>
      <c r="M40" s="279"/>
      <c r="O40" s="194"/>
      <c r="P40" s="209"/>
      <c r="Q40" s="209"/>
      <c r="R40" s="262"/>
      <c r="S40" s="194"/>
    </row>
    <row r="41" spans="1:19" x14ac:dyDescent="0.25">
      <c r="A41" s="263" t="s">
        <v>103</v>
      </c>
      <c r="B41" s="264"/>
      <c r="C41" s="265"/>
      <c r="D41" s="266">
        <v>2</v>
      </c>
      <c r="E41" s="448" t="str">
        <f>IF(D41&gt;$R$47,0,UPPER(VLOOKUP(D41,'Lány 1  kcs A ELO'!$A$7:$Q$134,2)))</f>
        <v>MIASNIKOVA</v>
      </c>
      <c r="F41" s="448"/>
      <c r="G41" s="267" t="s">
        <v>104</v>
      </c>
      <c r="H41" s="268"/>
      <c r="I41" s="269"/>
      <c r="J41" s="270"/>
      <c r="K41" s="271"/>
      <c r="L41" s="240"/>
      <c r="M41" s="272"/>
      <c r="O41" s="194"/>
      <c r="P41" s="262"/>
      <c r="Q41" s="273"/>
      <c r="R41" s="262"/>
      <c r="S41" s="194"/>
    </row>
    <row r="42" spans="1:19" x14ac:dyDescent="0.25">
      <c r="A42" s="274"/>
      <c r="B42" s="275"/>
      <c r="C42" s="276"/>
      <c r="D42" s="266"/>
      <c r="E42" s="277"/>
      <c r="F42" s="278"/>
      <c r="G42" s="267" t="s">
        <v>105</v>
      </c>
      <c r="H42" s="268"/>
      <c r="I42" s="269"/>
      <c r="J42" s="270"/>
      <c r="K42" s="259" t="s">
        <v>106</v>
      </c>
      <c r="L42" s="260"/>
      <c r="M42" s="279"/>
      <c r="O42" s="194"/>
      <c r="P42" s="209"/>
      <c r="Q42" s="209"/>
      <c r="R42" s="262"/>
      <c r="S42" s="194"/>
    </row>
    <row r="43" spans="1:19" x14ac:dyDescent="0.25">
      <c r="A43" s="280"/>
      <c r="B43" s="281"/>
      <c r="C43" s="282"/>
      <c r="D43" s="266"/>
      <c r="E43" s="277"/>
      <c r="F43" s="278"/>
      <c r="G43" s="267" t="s">
        <v>107</v>
      </c>
      <c r="H43" s="268"/>
      <c r="I43" s="269"/>
      <c r="J43" s="270"/>
      <c r="K43" s="283"/>
      <c r="L43" s="278"/>
      <c r="M43" s="261"/>
      <c r="O43" s="194"/>
      <c r="P43" s="262"/>
      <c r="Q43" s="273"/>
      <c r="R43" s="262"/>
      <c r="S43" s="194"/>
    </row>
    <row r="44" spans="1:19" x14ac:dyDescent="0.25">
      <c r="A44" s="284"/>
      <c r="B44" s="285"/>
      <c r="C44" s="286"/>
      <c r="D44" s="266"/>
      <c r="E44" s="277"/>
      <c r="F44" s="278"/>
      <c r="G44" s="267" t="s">
        <v>108</v>
      </c>
      <c r="H44" s="268"/>
      <c r="I44" s="269"/>
      <c r="J44" s="270"/>
      <c r="K44" s="263"/>
      <c r="L44" s="240"/>
      <c r="M44" s="272"/>
      <c r="O44" s="194"/>
      <c r="P44" s="262"/>
      <c r="Q44" s="273"/>
      <c r="R44" s="262"/>
      <c r="S44" s="194"/>
    </row>
    <row r="45" spans="1:19" x14ac:dyDescent="0.25">
      <c r="A45" s="287"/>
      <c r="B45" s="288"/>
      <c r="C45" s="282"/>
      <c r="D45" s="266"/>
      <c r="E45" s="277"/>
      <c r="F45" s="278"/>
      <c r="G45" s="267" t="s">
        <v>109</v>
      </c>
      <c r="H45" s="268"/>
      <c r="I45" s="269"/>
      <c r="J45" s="270"/>
      <c r="K45" s="259" t="s">
        <v>33</v>
      </c>
      <c r="L45" s="260"/>
      <c r="M45" s="279"/>
      <c r="O45" s="194"/>
      <c r="P45" s="209"/>
      <c r="Q45" s="209"/>
      <c r="R45" s="262"/>
      <c r="S45" s="194"/>
    </row>
    <row r="46" spans="1:19" x14ac:dyDescent="0.25">
      <c r="A46" s="287"/>
      <c r="B46" s="288"/>
      <c r="C46" s="289"/>
      <c r="D46" s="266"/>
      <c r="E46" s="277"/>
      <c r="F46" s="278"/>
      <c r="G46" s="267" t="s">
        <v>110</v>
      </c>
      <c r="H46" s="268"/>
      <c r="I46" s="269"/>
      <c r="J46" s="270"/>
      <c r="K46" s="283"/>
      <c r="L46" s="278"/>
      <c r="M46" s="261"/>
      <c r="O46" s="194"/>
      <c r="P46" s="262"/>
      <c r="Q46" s="273"/>
      <c r="R46" s="262"/>
      <c r="S46" s="194"/>
    </row>
    <row r="47" spans="1:19" x14ac:dyDescent="0.25">
      <c r="A47" s="290"/>
      <c r="B47" s="291"/>
      <c r="C47" s="292"/>
      <c r="D47" s="293"/>
      <c r="E47" s="294"/>
      <c r="F47" s="240"/>
      <c r="G47" s="295" t="s">
        <v>111</v>
      </c>
      <c r="H47" s="264"/>
      <c r="I47" s="296"/>
      <c r="J47" s="297"/>
      <c r="K47" s="263">
        <f>L4</f>
        <v>0</v>
      </c>
      <c r="L47" s="240"/>
      <c r="M47" s="272"/>
      <c r="O47" s="194"/>
      <c r="P47" s="262"/>
      <c r="Q47" s="273"/>
      <c r="R47" s="298">
        <f>MIN(4,'Lány 1  kcs A ELO'!Q5)</f>
        <v>4</v>
      </c>
      <c r="S47" s="194"/>
    </row>
    <row r="48" spans="1:19" x14ac:dyDescent="0.25">
      <c r="O48" s="194"/>
      <c r="P48" s="194"/>
      <c r="Q48" s="194"/>
      <c r="R48" s="194"/>
      <c r="S48" s="194"/>
    </row>
    <row r="49" spans="15:19" x14ac:dyDescent="0.25">
      <c r="O49" s="194"/>
      <c r="P49" s="194"/>
      <c r="Q49" s="194"/>
      <c r="R49" s="194"/>
      <c r="S49" s="194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121" priority="1" stopIfTrue="1">
      <formula>$O$1="CU"</formula>
    </cfRule>
  </conditionalFormatting>
  <conditionalFormatting sqref="E7 E9 E11 E13 E15 E17">
    <cfRule type="cellIs" dxfId="120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8A4B-003E-4C82-93D7-5FB62977D950}">
  <sheetPr codeName="Sheet16">
    <tabColor indexed="27"/>
  </sheetPr>
  <dimension ref="A1:Q156"/>
  <sheetViews>
    <sheetView showGridLines="0" showZeros="0" workbookViewId="0">
      <pane ySplit="6" topLeftCell="A13" activePane="bottomLeft" state="frozen"/>
      <selection pane="bottomLeft" activeCell="D28" sqref="D28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66.77734375" style="41" bestFit="1" customWidth="1"/>
    <col min="5" max="5" width="10.6640625" style="90" customWidth="1"/>
    <col min="6" max="6" width="6.109375" style="91" hidden="1" customWidth="1"/>
    <col min="7" max="7" width="3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Altalanos!$B$8</f>
        <v>Lány 1 kcs. B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141</v>
      </c>
      <c r="C7" s="145" t="s">
        <v>142</v>
      </c>
      <c r="D7" s="171" t="s">
        <v>143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3">
      <c r="A8" s="144">
        <v>2</v>
      </c>
      <c r="B8" s="160" t="s">
        <v>144</v>
      </c>
      <c r="C8" s="160" t="s">
        <v>145</v>
      </c>
      <c r="D8" s="424" t="s">
        <v>146</v>
      </c>
      <c r="E8" s="147"/>
      <c r="F8" s="158"/>
      <c r="G8" s="159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3">
      <c r="A9" s="144">
        <v>3</v>
      </c>
      <c r="B9" s="160" t="s">
        <v>147</v>
      </c>
      <c r="C9" s="160" t="s">
        <v>148</v>
      </c>
      <c r="D9" s="161" t="s">
        <v>149</v>
      </c>
      <c r="E9" s="147"/>
      <c r="F9" s="158"/>
      <c r="G9" s="159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45" t="s">
        <v>150</v>
      </c>
      <c r="C10" s="165" t="s">
        <v>151</v>
      </c>
      <c r="D10" s="166" t="s">
        <v>61</v>
      </c>
      <c r="E10" s="147"/>
      <c r="F10" s="158"/>
      <c r="G10" s="159"/>
      <c r="H10" s="150"/>
      <c r="I10" s="150"/>
      <c r="J10" s="151"/>
      <c r="K10" s="152"/>
      <c r="L10" s="153"/>
      <c r="M10" s="152"/>
      <c r="N10" s="154"/>
      <c r="O10" s="150"/>
      <c r="P10" s="167"/>
      <c r="Q10" s="168"/>
    </row>
    <row r="11" spans="1:17" ht="18.899999999999999" customHeight="1" x14ac:dyDescent="0.25">
      <c r="A11" s="144">
        <v>5</v>
      </c>
      <c r="B11" s="145" t="s">
        <v>152</v>
      </c>
      <c r="C11" s="165" t="s">
        <v>153</v>
      </c>
      <c r="D11" s="166" t="s">
        <v>61</v>
      </c>
      <c r="E11" s="147"/>
      <c r="F11" s="158"/>
      <c r="G11" s="159"/>
      <c r="H11" s="150"/>
      <c r="I11" s="150"/>
      <c r="J11" s="151"/>
      <c r="K11" s="152"/>
      <c r="L11" s="153"/>
      <c r="M11" s="152"/>
      <c r="N11" s="154"/>
      <c r="O11" s="150"/>
      <c r="P11" s="167"/>
      <c r="Q11" s="168"/>
    </row>
    <row r="12" spans="1:17" ht="18.899999999999999" customHeight="1" x14ac:dyDescent="0.3">
      <c r="A12" s="144">
        <v>6</v>
      </c>
      <c r="B12" s="165" t="s">
        <v>154</v>
      </c>
      <c r="C12" s="425" t="s">
        <v>155</v>
      </c>
      <c r="D12" s="426" t="s">
        <v>156</v>
      </c>
      <c r="E12" s="147"/>
      <c r="F12" s="158"/>
      <c r="G12" s="159"/>
      <c r="H12" s="150"/>
      <c r="I12" s="150"/>
      <c r="J12" s="151"/>
      <c r="K12" s="152"/>
      <c r="L12" s="153"/>
      <c r="M12" s="152"/>
      <c r="N12" s="154"/>
      <c r="O12" s="150"/>
      <c r="P12" s="167"/>
      <c r="Q12" s="168"/>
    </row>
    <row r="13" spans="1:17" ht="18.899999999999999" customHeight="1" x14ac:dyDescent="0.3">
      <c r="A13" s="144">
        <v>7</v>
      </c>
      <c r="B13" s="165" t="s">
        <v>157</v>
      </c>
      <c r="C13" s="425" t="s">
        <v>158</v>
      </c>
      <c r="D13" s="426" t="s">
        <v>159</v>
      </c>
      <c r="E13" s="147"/>
      <c r="F13" s="158"/>
      <c r="G13" s="159"/>
      <c r="H13" s="150"/>
      <c r="I13" s="150"/>
      <c r="J13" s="151"/>
      <c r="K13" s="152"/>
      <c r="L13" s="153"/>
      <c r="M13" s="152"/>
      <c r="N13" s="154"/>
      <c r="O13" s="150"/>
      <c r="P13" s="167"/>
      <c r="Q13" s="168"/>
    </row>
    <row r="14" spans="1:17" ht="18.899999999999999" customHeight="1" x14ac:dyDescent="0.25">
      <c r="A14" s="144">
        <v>8</v>
      </c>
      <c r="B14" s="145" t="s">
        <v>160</v>
      </c>
      <c r="C14" s="145" t="s">
        <v>161</v>
      </c>
      <c r="D14" s="171" t="s">
        <v>162</v>
      </c>
      <c r="E14" s="147"/>
      <c r="F14" s="158"/>
      <c r="G14" s="159"/>
      <c r="H14" s="150"/>
      <c r="I14" s="150"/>
      <c r="J14" s="151"/>
      <c r="K14" s="152"/>
      <c r="L14" s="153"/>
      <c r="M14" s="152"/>
      <c r="N14" s="154"/>
      <c r="O14" s="150"/>
      <c r="P14" s="167"/>
      <c r="Q14" s="168"/>
    </row>
    <row r="15" spans="1:17" ht="18.899999999999999" customHeight="1" x14ac:dyDescent="0.25">
      <c r="A15" s="144">
        <v>9</v>
      </c>
      <c r="B15" s="145" t="s">
        <v>163</v>
      </c>
      <c r="C15" s="165" t="s">
        <v>164</v>
      </c>
      <c r="D15" s="166" t="s">
        <v>165</v>
      </c>
      <c r="E15" s="147"/>
      <c r="F15" s="173"/>
      <c r="G15" s="173"/>
      <c r="H15" s="150"/>
      <c r="I15" s="150"/>
      <c r="J15" s="151"/>
      <c r="K15" s="152"/>
      <c r="L15" s="153"/>
      <c r="M15" s="174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166</v>
      </c>
      <c r="C16" s="165" t="s">
        <v>167</v>
      </c>
      <c r="D16" s="166" t="s">
        <v>165</v>
      </c>
      <c r="E16" s="147"/>
      <c r="F16" s="173"/>
      <c r="G16" s="173"/>
      <c r="H16" s="150"/>
      <c r="I16" s="150"/>
      <c r="J16" s="151"/>
      <c r="K16" s="152"/>
      <c r="L16" s="153"/>
      <c r="M16" s="174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168</v>
      </c>
      <c r="C17" s="165" t="s">
        <v>169</v>
      </c>
      <c r="D17" s="171" t="s">
        <v>170</v>
      </c>
      <c r="E17" s="147"/>
      <c r="F17" s="173"/>
      <c r="G17" s="173"/>
      <c r="H17" s="150"/>
      <c r="I17" s="150"/>
      <c r="J17" s="151"/>
      <c r="K17" s="152"/>
      <c r="L17" s="153"/>
      <c r="M17" s="174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171</v>
      </c>
      <c r="C18" s="165" t="s">
        <v>172</v>
      </c>
      <c r="D18" s="171" t="s">
        <v>173</v>
      </c>
      <c r="E18" s="147"/>
      <c r="F18" s="173"/>
      <c r="G18" s="173"/>
      <c r="H18" s="150"/>
      <c r="I18" s="150"/>
      <c r="J18" s="151"/>
      <c r="K18" s="152"/>
      <c r="L18" s="153"/>
      <c r="M18" s="174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45" t="s">
        <v>174</v>
      </c>
      <c r="C19" s="145" t="s">
        <v>175</v>
      </c>
      <c r="D19" s="146" t="s">
        <v>176</v>
      </c>
      <c r="E19" s="147"/>
      <c r="F19" s="173"/>
      <c r="G19" s="173"/>
      <c r="H19" s="150"/>
      <c r="I19" s="150"/>
      <c r="J19" s="151"/>
      <c r="K19" s="152"/>
      <c r="L19" s="153"/>
      <c r="M19" s="174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177</v>
      </c>
      <c r="C20" s="145" t="s">
        <v>178</v>
      </c>
      <c r="D20" s="146" t="s">
        <v>179</v>
      </c>
      <c r="E20" s="147"/>
      <c r="F20" s="173"/>
      <c r="G20" s="173"/>
      <c r="H20" s="150"/>
      <c r="I20" s="150"/>
      <c r="J20" s="151"/>
      <c r="K20" s="152"/>
      <c r="L20" s="153"/>
      <c r="M20" s="174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45" t="s">
        <v>180</v>
      </c>
      <c r="C21" s="145" t="s">
        <v>181</v>
      </c>
      <c r="D21" s="171" t="s">
        <v>182</v>
      </c>
      <c r="E21" s="147"/>
      <c r="F21" s="173"/>
      <c r="G21" s="173"/>
      <c r="H21" s="150"/>
      <c r="I21" s="150"/>
      <c r="J21" s="151"/>
      <c r="K21" s="152"/>
      <c r="L21" s="153"/>
      <c r="M21" s="174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45" t="s">
        <v>183</v>
      </c>
      <c r="C22" s="145" t="s">
        <v>184</v>
      </c>
      <c r="D22" s="171" t="s">
        <v>185</v>
      </c>
      <c r="E22" s="147"/>
      <c r="F22" s="173"/>
      <c r="G22" s="173"/>
      <c r="H22" s="150"/>
      <c r="I22" s="150"/>
      <c r="J22" s="151"/>
      <c r="K22" s="152"/>
      <c r="L22" s="153"/>
      <c r="M22" s="174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 t="s">
        <v>60</v>
      </c>
      <c r="C23" s="145" t="s">
        <v>186</v>
      </c>
      <c r="D23" s="171" t="s">
        <v>187</v>
      </c>
      <c r="E23" s="147"/>
      <c r="F23" s="173"/>
      <c r="G23" s="173"/>
      <c r="H23" s="150"/>
      <c r="I23" s="150"/>
      <c r="J23" s="151"/>
      <c r="K23" s="152"/>
      <c r="L23" s="153"/>
      <c r="M23" s="174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45" t="s">
        <v>188</v>
      </c>
      <c r="C24" s="427" t="s">
        <v>66</v>
      </c>
      <c r="D24" s="171" t="s">
        <v>189</v>
      </c>
      <c r="E24" s="147"/>
      <c r="F24" s="173"/>
      <c r="G24" s="173"/>
      <c r="H24" s="150"/>
      <c r="I24" s="150"/>
      <c r="J24" s="151"/>
      <c r="K24" s="152"/>
      <c r="L24" s="153"/>
      <c r="M24" s="174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45" t="s">
        <v>190</v>
      </c>
      <c r="C25" s="145" t="s">
        <v>191</v>
      </c>
      <c r="D25" s="171" t="s">
        <v>192</v>
      </c>
      <c r="E25" s="147"/>
      <c r="F25" s="173"/>
      <c r="G25" s="173"/>
      <c r="H25" s="150"/>
      <c r="I25" s="150"/>
      <c r="J25" s="151"/>
      <c r="K25" s="152"/>
      <c r="L25" s="153"/>
      <c r="M25" s="174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45" t="s">
        <v>193</v>
      </c>
      <c r="C26" s="145" t="s">
        <v>194</v>
      </c>
      <c r="D26" s="171" t="s">
        <v>195</v>
      </c>
      <c r="E26" s="147"/>
      <c r="F26" s="173"/>
      <c r="G26" s="173"/>
      <c r="H26" s="150"/>
      <c r="I26" s="150"/>
      <c r="J26" s="151"/>
      <c r="K26" s="152"/>
      <c r="L26" s="153"/>
      <c r="M26" s="174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45" t="s">
        <v>196</v>
      </c>
      <c r="C27" s="145" t="s">
        <v>197</v>
      </c>
      <c r="D27" s="171" t="s">
        <v>198</v>
      </c>
      <c r="E27" s="147"/>
      <c r="F27" s="173"/>
      <c r="G27" s="173"/>
      <c r="H27" s="150"/>
      <c r="I27" s="150"/>
      <c r="J27" s="151"/>
      <c r="K27" s="152"/>
      <c r="L27" s="153"/>
      <c r="M27" s="174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45" t="s">
        <v>190</v>
      </c>
      <c r="C28" s="145" t="s">
        <v>199</v>
      </c>
      <c r="D28" s="171" t="s">
        <v>198</v>
      </c>
      <c r="E28" s="175"/>
      <c r="F28" s="176"/>
      <c r="G28" s="177"/>
      <c r="H28" s="150"/>
      <c r="I28" s="150"/>
      <c r="J28" s="151"/>
      <c r="K28" s="152"/>
      <c r="L28" s="153"/>
      <c r="M28" s="174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72"/>
      <c r="C29" s="172"/>
      <c r="D29" s="150"/>
      <c r="E29" s="178"/>
      <c r="F29" s="173"/>
      <c r="G29" s="173"/>
      <c r="H29" s="150"/>
      <c r="I29" s="150"/>
      <c r="J29" s="151"/>
      <c r="K29" s="152"/>
      <c r="L29" s="153"/>
      <c r="M29" s="174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2"/>
      <c r="C30" s="172"/>
      <c r="D30" s="150"/>
      <c r="E30" s="147"/>
      <c r="F30" s="173"/>
      <c r="G30" s="173"/>
      <c r="H30" s="150"/>
      <c r="I30" s="150"/>
      <c r="J30" s="151"/>
      <c r="K30" s="152"/>
      <c r="L30" s="153"/>
      <c r="M30" s="174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2"/>
      <c r="C31" s="172"/>
      <c r="D31" s="150"/>
      <c r="E31" s="147"/>
      <c r="F31" s="173"/>
      <c r="G31" s="173"/>
      <c r="H31" s="150"/>
      <c r="I31" s="150"/>
      <c r="J31" s="151"/>
      <c r="K31" s="152"/>
      <c r="L31" s="153"/>
      <c r="M31" s="174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2"/>
      <c r="C32" s="172"/>
      <c r="D32" s="150"/>
      <c r="E32" s="179"/>
      <c r="F32" s="173"/>
      <c r="G32" s="173"/>
      <c r="H32" s="150"/>
      <c r="I32" s="150"/>
      <c r="J32" s="151"/>
      <c r="K32" s="152"/>
      <c r="L32" s="153"/>
      <c r="M32" s="174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2"/>
      <c r="C33" s="172"/>
      <c r="D33" s="150"/>
      <c r="E33" s="147"/>
      <c r="F33" s="173"/>
      <c r="G33" s="173"/>
      <c r="H33" s="150"/>
      <c r="I33" s="150"/>
      <c r="J33" s="151"/>
      <c r="K33" s="152"/>
      <c r="L33" s="153"/>
      <c r="M33" s="174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2"/>
      <c r="C34" s="172"/>
      <c r="D34" s="150"/>
      <c r="E34" s="147"/>
      <c r="F34" s="173"/>
      <c r="G34" s="173"/>
      <c r="H34" s="150"/>
      <c r="I34" s="150"/>
      <c r="J34" s="151"/>
      <c r="K34" s="152"/>
      <c r="L34" s="153"/>
      <c r="M34" s="174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2"/>
      <c r="C35" s="172"/>
      <c r="D35" s="150"/>
      <c r="E35" s="147"/>
      <c r="F35" s="173"/>
      <c r="G35" s="173"/>
      <c r="H35" s="150"/>
      <c r="I35" s="150"/>
      <c r="J35" s="151"/>
      <c r="K35" s="152"/>
      <c r="L35" s="153"/>
      <c r="M35" s="174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2"/>
      <c r="C36" s="172"/>
      <c r="D36" s="150"/>
      <c r="E36" s="147"/>
      <c r="F36" s="173"/>
      <c r="G36" s="173"/>
      <c r="H36" s="150"/>
      <c r="I36" s="150"/>
      <c r="J36" s="151"/>
      <c r="K36" s="152"/>
      <c r="L36" s="153"/>
      <c r="M36" s="174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2"/>
      <c r="C37" s="172"/>
      <c r="D37" s="150"/>
      <c r="E37" s="147"/>
      <c r="F37" s="173"/>
      <c r="G37" s="173"/>
      <c r="H37" s="150"/>
      <c r="I37" s="150"/>
      <c r="J37" s="151"/>
      <c r="K37" s="152"/>
      <c r="L37" s="153"/>
      <c r="M37" s="174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2"/>
      <c r="C38" s="172"/>
      <c r="D38" s="150"/>
      <c r="E38" s="147"/>
      <c r="F38" s="173"/>
      <c r="G38" s="173"/>
      <c r="H38" s="180"/>
      <c r="I38" s="181"/>
      <c r="J38" s="151"/>
      <c r="K38" s="152"/>
      <c r="L38" s="153"/>
      <c r="M38" s="174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2"/>
      <c r="C39" s="172"/>
      <c r="D39" s="150"/>
      <c r="E39" s="147"/>
      <c r="F39" s="173"/>
      <c r="G39" s="173"/>
      <c r="H39" s="180"/>
      <c r="I39" s="181"/>
      <c r="J39" s="151"/>
      <c r="K39" s="152"/>
      <c r="L39" s="153"/>
      <c r="M39" s="174"/>
      <c r="N39" s="163"/>
      <c r="O39" s="182"/>
      <c r="P39" s="156"/>
      <c r="Q39" s="157"/>
    </row>
    <row r="40" spans="1:17" ht="18.899999999999999" customHeight="1" x14ac:dyDescent="0.25">
      <c r="A40" s="144">
        <v>34</v>
      </c>
      <c r="B40" s="172"/>
      <c r="C40" s="172"/>
      <c r="D40" s="150"/>
      <c r="E40" s="147"/>
      <c r="F40" s="173"/>
      <c r="G40" s="173"/>
      <c r="H40" s="180"/>
      <c r="I40" s="181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74">
        <f t="shared" ref="M40:M156" si="1">IF(P40=999,999,1)</f>
        <v>999</v>
      </c>
      <c r="N40" s="163"/>
      <c r="O40" s="182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2"/>
      <c r="C41" s="172"/>
      <c r="D41" s="150"/>
      <c r="E41" s="147"/>
      <c r="F41" s="173"/>
      <c r="G41" s="173"/>
      <c r="H41" s="180"/>
      <c r="I41" s="181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74">
        <f t="shared" si="1"/>
        <v>999</v>
      </c>
      <c r="N41" s="163"/>
      <c r="O41" s="182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2"/>
      <c r="C42" s="172"/>
      <c r="D42" s="150"/>
      <c r="E42" s="147"/>
      <c r="F42" s="173"/>
      <c r="G42" s="173"/>
      <c r="H42" s="180"/>
      <c r="I42" s="181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74">
        <f t="shared" si="1"/>
        <v>999</v>
      </c>
      <c r="N42" s="163"/>
      <c r="O42" s="182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2"/>
      <c r="C43" s="172"/>
      <c r="D43" s="150"/>
      <c r="E43" s="147"/>
      <c r="F43" s="173"/>
      <c r="G43" s="173"/>
      <c r="H43" s="180"/>
      <c r="I43" s="181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74">
        <f t="shared" si="1"/>
        <v>999</v>
      </c>
      <c r="N43" s="163"/>
      <c r="O43" s="182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2"/>
      <c r="C44" s="172"/>
      <c r="D44" s="150"/>
      <c r="E44" s="147"/>
      <c r="F44" s="173"/>
      <c r="G44" s="173"/>
      <c r="H44" s="180"/>
      <c r="I44" s="181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74">
        <f t="shared" si="1"/>
        <v>999</v>
      </c>
      <c r="N44" s="163"/>
      <c r="O44" s="182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2"/>
      <c r="C45" s="172"/>
      <c r="D45" s="150"/>
      <c r="E45" s="147"/>
      <c r="F45" s="173"/>
      <c r="G45" s="173"/>
      <c r="H45" s="180"/>
      <c r="I45" s="181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74">
        <f t="shared" si="1"/>
        <v>999</v>
      </c>
      <c r="N45" s="163"/>
      <c r="O45" s="182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2"/>
      <c r="C46" s="172"/>
      <c r="D46" s="150"/>
      <c r="E46" s="147"/>
      <c r="F46" s="173"/>
      <c r="G46" s="173"/>
      <c r="H46" s="180"/>
      <c r="I46" s="181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74">
        <f t="shared" si="1"/>
        <v>999</v>
      </c>
      <c r="N46" s="163"/>
      <c r="O46" s="182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2"/>
      <c r="C47" s="172"/>
      <c r="D47" s="150"/>
      <c r="E47" s="147"/>
      <c r="F47" s="173"/>
      <c r="G47" s="173"/>
      <c r="H47" s="180"/>
      <c r="I47" s="181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74">
        <f t="shared" si="1"/>
        <v>999</v>
      </c>
      <c r="N47" s="163"/>
      <c r="O47" s="182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2"/>
      <c r="C48" s="172"/>
      <c r="D48" s="150"/>
      <c r="E48" s="147"/>
      <c r="F48" s="173"/>
      <c r="G48" s="173"/>
      <c r="H48" s="180"/>
      <c r="I48" s="181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74">
        <f t="shared" si="1"/>
        <v>999</v>
      </c>
      <c r="N48" s="163"/>
      <c r="O48" s="182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2"/>
      <c r="C49" s="172"/>
      <c r="D49" s="150"/>
      <c r="E49" s="147"/>
      <c r="F49" s="173"/>
      <c r="G49" s="173"/>
      <c r="H49" s="180"/>
      <c r="I49" s="181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74">
        <f t="shared" si="1"/>
        <v>999</v>
      </c>
      <c r="N49" s="163"/>
      <c r="O49" s="182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2"/>
      <c r="C50" s="172"/>
      <c r="D50" s="150"/>
      <c r="E50" s="147"/>
      <c r="F50" s="173"/>
      <c r="G50" s="173"/>
      <c r="H50" s="180"/>
      <c r="I50" s="181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74">
        <f t="shared" si="1"/>
        <v>999</v>
      </c>
      <c r="N50" s="163"/>
      <c r="O50" s="182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2"/>
      <c r="C51" s="172"/>
      <c r="D51" s="150"/>
      <c r="E51" s="147"/>
      <c r="F51" s="173"/>
      <c r="G51" s="173"/>
      <c r="H51" s="180"/>
      <c r="I51" s="181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74">
        <f t="shared" si="1"/>
        <v>999</v>
      </c>
      <c r="N51" s="163"/>
      <c r="O51" s="182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2"/>
      <c r="C52" s="172"/>
      <c r="D52" s="150"/>
      <c r="E52" s="147"/>
      <c r="F52" s="173"/>
      <c r="G52" s="173"/>
      <c r="H52" s="180"/>
      <c r="I52" s="181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74">
        <f t="shared" si="1"/>
        <v>999</v>
      </c>
      <c r="N52" s="163"/>
      <c r="O52" s="182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2"/>
      <c r="C53" s="172"/>
      <c r="D53" s="150"/>
      <c r="E53" s="147"/>
      <c r="F53" s="173"/>
      <c r="G53" s="173"/>
      <c r="H53" s="180"/>
      <c r="I53" s="181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74">
        <f t="shared" si="1"/>
        <v>999</v>
      </c>
      <c r="N53" s="163"/>
      <c r="O53" s="182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2"/>
      <c r="C54" s="172"/>
      <c r="D54" s="150"/>
      <c r="E54" s="147"/>
      <c r="F54" s="173"/>
      <c r="G54" s="173"/>
      <c r="H54" s="180"/>
      <c r="I54" s="181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74">
        <f t="shared" si="1"/>
        <v>999</v>
      </c>
      <c r="N54" s="163"/>
      <c r="O54" s="182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2"/>
      <c r="C55" s="172"/>
      <c r="D55" s="150"/>
      <c r="E55" s="147"/>
      <c r="F55" s="173"/>
      <c r="G55" s="173"/>
      <c r="H55" s="180"/>
      <c r="I55" s="181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74">
        <f t="shared" si="1"/>
        <v>999</v>
      </c>
      <c r="N55" s="163"/>
      <c r="O55" s="182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2"/>
      <c r="C56" s="172"/>
      <c r="D56" s="150"/>
      <c r="E56" s="147"/>
      <c r="F56" s="173"/>
      <c r="G56" s="173"/>
      <c r="H56" s="180"/>
      <c r="I56" s="181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74">
        <f t="shared" si="1"/>
        <v>999</v>
      </c>
      <c r="N56" s="163"/>
      <c r="O56" s="182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2"/>
      <c r="C57" s="172"/>
      <c r="D57" s="150"/>
      <c r="E57" s="147"/>
      <c r="F57" s="173"/>
      <c r="G57" s="173"/>
      <c r="H57" s="180"/>
      <c r="I57" s="181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74">
        <f t="shared" si="1"/>
        <v>999</v>
      </c>
      <c r="N57" s="163"/>
      <c r="O57" s="182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2"/>
      <c r="C58" s="172"/>
      <c r="D58" s="150"/>
      <c r="E58" s="147"/>
      <c r="F58" s="173"/>
      <c r="G58" s="173"/>
      <c r="H58" s="180"/>
      <c r="I58" s="181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74">
        <f t="shared" si="1"/>
        <v>999</v>
      </c>
      <c r="N58" s="163"/>
      <c r="O58" s="182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2"/>
      <c r="C59" s="172"/>
      <c r="D59" s="150"/>
      <c r="E59" s="147"/>
      <c r="F59" s="173"/>
      <c r="G59" s="173"/>
      <c r="H59" s="180"/>
      <c r="I59" s="181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74">
        <f t="shared" si="1"/>
        <v>999</v>
      </c>
      <c r="N59" s="163"/>
      <c r="O59" s="182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2"/>
      <c r="C60" s="172"/>
      <c r="D60" s="150"/>
      <c r="E60" s="147"/>
      <c r="F60" s="173"/>
      <c r="G60" s="173"/>
      <c r="H60" s="180"/>
      <c r="I60" s="181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74">
        <f t="shared" si="1"/>
        <v>999</v>
      </c>
      <c r="N60" s="163"/>
      <c r="O60" s="182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2"/>
      <c r="C61" s="172"/>
      <c r="D61" s="150"/>
      <c r="E61" s="147"/>
      <c r="F61" s="173"/>
      <c r="G61" s="173"/>
      <c r="H61" s="180"/>
      <c r="I61" s="181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74">
        <f t="shared" si="1"/>
        <v>999</v>
      </c>
      <c r="N61" s="163"/>
      <c r="O61" s="182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2"/>
      <c r="C62" s="172"/>
      <c r="D62" s="150"/>
      <c r="E62" s="147"/>
      <c r="F62" s="173"/>
      <c r="G62" s="173"/>
      <c r="H62" s="180"/>
      <c r="I62" s="181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74">
        <f t="shared" si="1"/>
        <v>999</v>
      </c>
      <c r="N62" s="163"/>
      <c r="O62" s="182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2"/>
      <c r="C63" s="172"/>
      <c r="D63" s="150"/>
      <c r="E63" s="147"/>
      <c r="F63" s="173"/>
      <c r="G63" s="173"/>
      <c r="H63" s="180"/>
      <c r="I63" s="181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74">
        <f t="shared" si="1"/>
        <v>999</v>
      </c>
      <c r="N63" s="163"/>
      <c r="O63" s="182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2"/>
      <c r="C64" s="172"/>
      <c r="D64" s="150"/>
      <c r="E64" s="147"/>
      <c r="F64" s="173"/>
      <c r="G64" s="173"/>
      <c r="H64" s="180"/>
      <c r="I64" s="181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74">
        <f t="shared" si="1"/>
        <v>999</v>
      </c>
      <c r="N64" s="163"/>
      <c r="O64" s="182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2"/>
      <c r="C65" s="172"/>
      <c r="D65" s="150"/>
      <c r="E65" s="147"/>
      <c r="F65" s="173"/>
      <c r="G65" s="173"/>
      <c r="H65" s="180"/>
      <c r="I65" s="181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74">
        <f t="shared" si="1"/>
        <v>999</v>
      </c>
      <c r="N65" s="163"/>
      <c r="O65" s="182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2"/>
      <c r="C66" s="172"/>
      <c r="D66" s="150"/>
      <c r="E66" s="147"/>
      <c r="F66" s="173"/>
      <c r="G66" s="173"/>
      <c r="H66" s="180"/>
      <c r="I66" s="181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74">
        <f t="shared" si="1"/>
        <v>999</v>
      </c>
      <c r="N66" s="163"/>
      <c r="O66" s="182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2"/>
      <c r="C67" s="172"/>
      <c r="D67" s="150"/>
      <c r="E67" s="147"/>
      <c r="F67" s="173"/>
      <c r="G67" s="173"/>
      <c r="H67" s="180"/>
      <c r="I67" s="181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74">
        <f t="shared" si="1"/>
        <v>999</v>
      </c>
      <c r="N67" s="163"/>
      <c r="O67" s="182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2"/>
      <c r="C68" s="172"/>
      <c r="D68" s="150"/>
      <c r="E68" s="147"/>
      <c r="F68" s="173"/>
      <c r="G68" s="173"/>
      <c r="H68" s="180"/>
      <c r="I68" s="181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74">
        <f t="shared" si="1"/>
        <v>999</v>
      </c>
      <c r="N68" s="163"/>
      <c r="O68" s="182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2"/>
      <c r="C69" s="172"/>
      <c r="D69" s="150"/>
      <c r="E69" s="147"/>
      <c r="F69" s="173"/>
      <c r="G69" s="173"/>
      <c r="H69" s="180"/>
      <c r="I69" s="181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74">
        <f t="shared" si="1"/>
        <v>999</v>
      </c>
      <c r="N69" s="163"/>
      <c r="O69" s="182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2"/>
      <c r="C70" s="172"/>
      <c r="D70" s="150"/>
      <c r="E70" s="147"/>
      <c r="F70" s="173"/>
      <c r="G70" s="173"/>
      <c r="H70" s="180"/>
      <c r="I70" s="181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74">
        <f t="shared" si="1"/>
        <v>999</v>
      </c>
      <c r="N70" s="163"/>
      <c r="O70" s="182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2"/>
      <c r="C71" s="172"/>
      <c r="D71" s="150"/>
      <c r="E71" s="147"/>
      <c r="F71" s="173"/>
      <c r="G71" s="173"/>
      <c r="H71" s="180"/>
      <c r="I71" s="181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74">
        <f t="shared" si="1"/>
        <v>999</v>
      </c>
      <c r="N71" s="163"/>
      <c r="O71" s="182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2"/>
      <c r="C72" s="172"/>
      <c r="D72" s="150"/>
      <c r="E72" s="147"/>
      <c r="F72" s="173"/>
      <c r="G72" s="173"/>
      <c r="H72" s="180"/>
      <c r="I72" s="181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74">
        <f t="shared" si="1"/>
        <v>999</v>
      </c>
      <c r="N72" s="163"/>
      <c r="O72" s="182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2"/>
      <c r="C73" s="172"/>
      <c r="D73" s="150"/>
      <c r="E73" s="147"/>
      <c r="F73" s="173"/>
      <c r="G73" s="173"/>
      <c r="H73" s="180"/>
      <c r="I73" s="181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74">
        <f t="shared" si="1"/>
        <v>999</v>
      </c>
      <c r="N73" s="163"/>
      <c r="O73" s="182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2"/>
      <c r="C74" s="172"/>
      <c r="D74" s="150"/>
      <c r="E74" s="147"/>
      <c r="F74" s="173"/>
      <c r="G74" s="173"/>
      <c r="H74" s="180"/>
      <c r="I74" s="181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74">
        <f t="shared" si="1"/>
        <v>999</v>
      </c>
      <c r="N74" s="163"/>
      <c r="O74" s="182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2"/>
      <c r="C75" s="172"/>
      <c r="D75" s="150"/>
      <c r="E75" s="147"/>
      <c r="F75" s="173"/>
      <c r="G75" s="173"/>
      <c r="H75" s="180"/>
      <c r="I75" s="181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74">
        <f t="shared" si="1"/>
        <v>999</v>
      </c>
      <c r="N75" s="163"/>
      <c r="O75" s="182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2"/>
      <c r="C76" s="172"/>
      <c r="D76" s="150"/>
      <c r="E76" s="147"/>
      <c r="F76" s="173"/>
      <c r="G76" s="173"/>
      <c r="H76" s="180"/>
      <c r="I76" s="181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74">
        <f t="shared" si="1"/>
        <v>999</v>
      </c>
      <c r="N76" s="163"/>
      <c r="O76" s="182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2"/>
      <c r="C77" s="172"/>
      <c r="D77" s="150"/>
      <c r="E77" s="147"/>
      <c r="F77" s="173"/>
      <c r="G77" s="173"/>
      <c r="H77" s="180"/>
      <c r="I77" s="181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74">
        <f t="shared" si="1"/>
        <v>999</v>
      </c>
      <c r="N77" s="163"/>
      <c r="O77" s="182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2"/>
      <c r="C78" s="172"/>
      <c r="D78" s="150"/>
      <c r="E78" s="147"/>
      <c r="F78" s="173"/>
      <c r="G78" s="173"/>
      <c r="H78" s="180"/>
      <c r="I78" s="181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74">
        <f t="shared" si="1"/>
        <v>999</v>
      </c>
      <c r="N78" s="163"/>
      <c r="O78" s="182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2"/>
      <c r="C79" s="172"/>
      <c r="D79" s="150"/>
      <c r="E79" s="147"/>
      <c r="F79" s="173"/>
      <c r="G79" s="173"/>
      <c r="H79" s="180"/>
      <c r="I79" s="181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74">
        <f t="shared" si="1"/>
        <v>999</v>
      </c>
      <c r="N79" s="163"/>
      <c r="O79" s="182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2"/>
      <c r="C80" s="172"/>
      <c r="D80" s="150"/>
      <c r="E80" s="147"/>
      <c r="F80" s="173"/>
      <c r="G80" s="173"/>
      <c r="H80" s="180"/>
      <c r="I80" s="181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74">
        <f t="shared" si="1"/>
        <v>999</v>
      </c>
      <c r="N80" s="163"/>
      <c r="O80" s="182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2"/>
      <c r="C81" s="172"/>
      <c r="D81" s="150"/>
      <c r="E81" s="147"/>
      <c r="F81" s="173"/>
      <c r="G81" s="173"/>
      <c r="H81" s="180"/>
      <c r="I81" s="181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74">
        <f t="shared" si="1"/>
        <v>999</v>
      </c>
      <c r="N81" s="163"/>
      <c r="O81" s="182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2"/>
      <c r="C82" s="172"/>
      <c r="D82" s="150"/>
      <c r="E82" s="147"/>
      <c r="F82" s="173"/>
      <c r="G82" s="173"/>
      <c r="H82" s="180"/>
      <c r="I82" s="181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74">
        <f t="shared" si="1"/>
        <v>999</v>
      </c>
      <c r="N82" s="163"/>
      <c r="O82" s="182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2"/>
      <c r="C83" s="172"/>
      <c r="D83" s="150"/>
      <c r="E83" s="147"/>
      <c r="F83" s="173"/>
      <c r="G83" s="173"/>
      <c r="H83" s="180"/>
      <c r="I83" s="181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74">
        <f t="shared" si="1"/>
        <v>999</v>
      </c>
      <c r="N83" s="163"/>
      <c r="O83" s="182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2"/>
      <c r="C84" s="172"/>
      <c r="D84" s="150"/>
      <c r="E84" s="147"/>
      <c r="F84" s="173"/>
      <c r="G84" s="173"/>
      <c r="H84" s="180"/>
      <c r="I84" s="181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74">
        <f t="shared" si="1"/>
        <v>999</v>
      </c>
      <c r="N84" s="163"/>
      <c r="O84" s="182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2"/>
      <c r="C85" s="172"/>
      <c r="D85" s="150"/>
      <c r="E85" s="147"/>
      <c r="F85" s="173"/>
      <c r="G85" s="173"/>
      <c r="H85" s="180"/>
      <c r="I85" s="181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74">
        <f t="shared" si="1"/>
        <v>999</v>
      </c>
      <c r="N85" s="163"/>
      <c r="O85" s="182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2"/>
      <c r="C86" s="172"/>
      <c r="D86" s="150"/>
      <c r="E86" s="147"/>
      <c r="F86" s="173"/>
      <c r="G86" s="173"/>
      <c r="H86" s="180"/>
      <c r="I86" s="181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74">
        <f t="shared" si="1"/>
        <v>999</v>
      </c>
      <c r="N86" s="163"/>
      <c r="O86" s="182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2"/>
      <c r="C87" s="172"/>
      <c r="D87" s="150"/>
      <c r="E87" s="147"/>
      <c r="F87" s="173"/>
      <c r="G87" s="173"/>
      <c r="H87" s="180"/>
      <c r="I87" s="181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74">
        <f t="shared" si="1"/>
        <v>999</v>
      </c>
      <c r="N87" s="163"/>
      <c r="O87" s="182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2"/>
      <c r="C88" s="172"/>
      <c r="D88" s="150"/>
      <c r="E88" s="147"/>
      <c r="F88" s="173"/>
      <c r="G88" s="173"/>
      <c r="H88" s="180"/>
      <c r="I88" s="181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74">
        <f t="shared" si="1"/>
        <v>999</v>
      </c>
      <c r="N88" s="163"/>
      <c r="O88" s="182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2"/>
      <c r="C89" s="172"/>
      <c r="D89" s="150"/>
      <c r="E89" s="147"/>
      <c r="F89" s="173"/>
      <c r="G89" s="173"/>
      <c r="H89" s="180"/>
      <c r="I89" s="181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74">
        <f t="shared" si="1"/>
        <v>999</v>
      </c>
      <c r="N89" s="163"/>
      <c r="O89" s="182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2"/>
      <c r="C90" s="172"/>
      <c r="D90" s="150"/>
      <c r="E90" s="147"/>
      <c r="F90" s="173"/>
      <c r="G90" s="173"/>
      <c r="H90" s="180"/>
      <c r="I90" s="181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74">
        <f t="shared" si="1"/>
        <v>999</v>
      </c>
      <c r="N90" s="163"/>
      <c r="O90" s="182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2"/>
      <c r="C91" s="172"/>
      <c r="D91" s="150"/>
      <c r="E91" s="147"/>
      <c r="F91" s="173"/>
      <c r="G91" s="173"/>
      <c r="H91" s="180"/>
      <c r="I91" s="181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74">
        <f t="shared" si="1"/>
        <v>999</v>
      </c>
      <c r="N91" s="163"/>
      <c r="O91" s="182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2"/>
      <c r="C92" s="172"/>
      <c r="D92" s="150"/>
      <c r="E92" s="147"/>
      <c r="F92" s="173"/>
      <c r="G92" s="173"/>
      <c r="H92" s="180"/>
      <c r="I92" s="181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74">
        <f t="shared" si="1"/>
        <v>999</v>
      </c>
      <c r="N92" s="163"/>
      <c r="O92" s="182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2"/>
      <c r="C93" s="172"/>
      <c r="D93" s="150"/>
      <c r="E93" s="147"/>
      <c r="F93" s="173"/>
      <c r="G93" s="173"/>
      <c r="H93" s="180"/>
      <c r="I93" s="181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74">
        <f t="shared" si="1"/>
        <v>999</v>
      </c>
      <c r="N93" s="163"/>
      <c r="O93" s="182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2"/>
      <c r="C94" s="172"/>
      <c r="D94" s="150"/>
      <c r="E94" s="147"/>
      <c r="F94" s="173"/>
      <c r="G94" s="173"/>
      <c r="H94" s="180"/>
      <c r="I94" s="181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74">
        <f t="shared" si="1"/>
        <v>999</v>
      </c>
      <c r="N94" s="163"/>
      <c r="O94" s="182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2"/>
      <c r="C95" s="172"/>
      <c r="D95" s="150"/>
      <c r="E95" s="147"/>
      <c r="F95" s="173"/>
      <c r="G95" s="173"/>
      <c r="H95" s="180"/>
      <c r="I95" s="181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74">
        <f t="shared" si="1"/>
        <v>999</v>
      </c>
      <c r="N95" s="163"/>
      <c r="O95" s="182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2"/>
      <c r="C96" s="172"/>
      <c r="D96" s="150"/>
      <c r="E96" s="147"/>
      <c r="F96" s="173"/>
      <c r="G96" s="173"/>
      <c r="H96" s="180"/>
      <c r="I96" s="181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74">
        <f t="shared" si="1"/>
        <v>999</v>
      </c>
      <c r="N96" s="163"/>
      <c r="O96" s="182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2"/>
      <c r="C97" s="172"/>
      <c r="D97" s="150"/>
      <c r="E97" s="147"/>
      <c r="F97" s="173"/>
      <c r="G97" s="173"/>
      <c r="H97" s="180"/>
      <c r="I97" s="181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74">
        <f t="shared" si="1"/>
        <v>999</v>
      </c>
      <c r="N97" s="163"/>
      <c r="O97" s="182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2"/>
      <c r="C98" s="172"/>
      <c r="D98" s="150"/>
      <c r="E98" s="147"/>
      <c r="F98" s="173"/>
      <c r="G98" s="173"/>
      <c r="H98" s="180"/>
      <c r="I98" s="181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74">
        <f t="shared" si="1"/>
        <v>999</v>
      </c>
      <c r="N98" s="163"/>
      <c r="O98" s="182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2"/>
      <c r="C99" s="172"/>
      <c r="D99" s="150"/>
      <c r="E99" s="147"/>
      <c r="F99" s="173"/>
      <c r="G99" s="173"/>
      <c r="H99" s="180"/>
      <c r="I99" s="181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74">
        <f t="shared" si="1"/>
        <v>999</v>
      </c>
      <c r="N99" s="163"/>
      <c r="O99" s="182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2"/>
      <c r="C100" s="172"/>
      <c r="D100" s="150"/>
      <c r="E100" s="147"/>
      <c r="F100" s="173"/>
      <c r="G100" s="173"/>
      <c r="H100" s="180"/>
      <c r="I100" s="181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74">
        <f t="shared" si="1"/>
        <v>999</v>
      </c>
      <c r="N100" s="163"/>
      <c r="O100" s="182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2"/>
      <c r="C101" s="172"/>
      <c r="D101" s="150"/>
      <c r="E101" s="147"/>
      <c r="F101" s="173"/>
      <c r="G101" s="173"/>
      <c r="H101" s="180"/>
      <c r="I101" s="181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74">
        <f t="shared" si="1"/>
        <v>999</v>
      </c>
      <c r="N101" s="163"/>
      <c r="O101" s="182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2"/>
      <c r="C102" s="172"/>
      <c r="D102" s="150"/>
      <c r="E102" s="147"/>
      <c r="F102" s="173"/>
      <c r="G102" s="173"/>
      <c r="H102" s="180"/>
      <c r="I102" s="181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74">
        <f t="shared" si="1"/>
        <v>999</v>
      </c>
      <c r="N102" s="163"/>
      <c r="O102" s="182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2"/>
      <c r="C103" s="172"/>
      <c r="D103" s="150"/>
      <c r="E103" s="147"/>
      <c r="F103" s="173"/>
      <c r="G103" s="173"/>
      <c r="H103" s="180"/>
      <c r="I103" s="181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74">
        <f t="shared" si="1"/>
        <v>999</v>
      </c>
      <c r="N103" s="163"/>
      <c r="O103" s="182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2"/>
      <c r="C104" s="172"/>
      <c r="D104" s="150"/>
      <c r="E104" s="147"/>
      <c r="F104" s="173"/>
      <c r="G104" s="173"/>
      <c r="H104" s="180"/>
      <c r="I104" s="181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74">
        <f t="shared" si="1"/>
        <v>999</v>
      </c>
      <c r="N104" s="163"/>
      <c r="O104" s="182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2"/>
      <c r="C105" s="172"/>
      <c r="D105" s="150"/>
      <c r="E105" s="147"/>
      <c r="F105" s="173"/>
      <c r="G105" s="173"/>
      <c r="H105" s="180"/>
      <c r="I105" s="181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74">
        <f t="shared" si="1"/>
        <v>999</v>
      </c>
      <c r="N105" s="163"/>
      <c r="O105" s="182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2"/>
      <c r="C106" s="172"/>
      <c r="D106" s="150"/>
      <c r="E106" s="147"/>
      <c r="F106" s="173"/>
      <c r="G106" s="173"/>
      <c r="H106" s="180"/>
      <c r="I106" s="181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74">
        <f t="shared" si="1"/>
        <v>999</v>
      </c>
      <c r="N106" s="163"/>
      <c r="O106" s="182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2"/>
      <c r="C107" s="172"/>
      <c r="D107" s="150"/>
      <c r="E107" s="147"/>
      <c r="F107" s="173"/>
      <c r="G107" s="173"/>
      <c r="H107" s="180"/>
      <c r="I107" s="181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74">
        <f t="shared" si="1"/>
        <v>999</v>
      </c>
      <c r="N107" s="163"/>
      <c r="O107" s="182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2"/>
      <c r="C108" s="172"/>
      <c r="D108" s="150"/>
      <c r="E108" s="147"/>
      <c r="F108" s="173"/>
      <c r="G108" s="173"/>
      <c r="H108" s="180"/>
      <c r="I108" s="181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74">
        <f t="shared" si="1"/>
        <v>999</v>
      </c>
      <c r="N108" s="163"/>
      <c r="O108" s="182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2"/>
      <c r="C109" s="172"/>
      <c r="D109" s="150"/>
      <c r="E109" s="147"/>
      <c r="F109" s="173"/>
      <c r="G109" s="173"/>
      <c r="H109" s="180"/>
      <c r="I109" s="181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74">
        <f t="shared" si="1"/>
        <v>999</v>
      </c>
      <c r="N109" s="163"/>
      <c r="O109" s="182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2"/>
      <c r="C110" s="172"/>
      <c r="D110" s="150"/>
      <c r="E110" s="147"/>
      <c r="F110" s="173"/>
      <c r="G110" s="173"/>
      <c r="H110" s="180"/>
      <c r="I110" s="181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74">
        <f t="shared" si="1"/>
        <v>999</v>
      </c>
      <c r="N110" s="163"/>
      <c r="O110" s="182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2"/>
      <c r="C111" s="172"/>
      <c r="D111" s="150"/>
      <c r="E111" s="147"/>
      <c r="F111" s="173"/>
      <c r="G111" s="173"/>
      <c r="H111" s="180"/>
      <c r="I111" s="181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74">
        <f t="shared" si="1"/>
        <v>999</v>
      </c>
      <c r="N111" s="163"/>
      <c r="O111" s="182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2"/>
      <c r="C112" s="172"/>
      <c r="D112" s="150"/>
      <c r="E112" s="147"/>
      <c r="F112" s="173"/>
      <c r="G112" s="173"/>
      <c r="H112" s="180"/>
      <c r="I112" s="181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74">
        <f t="shared" si="1"/>
        <v>999</v>
      </c>
      <c r="N112" s="163"/>
      <c r="O112" s="182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2"/>
      <c r="C113" s="172"/>
      <c r="D113" s="150"/>
      <c r="E113" s="147"/>
      <c r="F113" s="173"/>
      <c r="G113" s="173"/>
      <c r="H113" s="180"/>
      <c r="I113" s="181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74">
        <f t="shared" si="1"/>
        <v>999</v>
      </c>
      <c r="N113" s="163"/>
      <c r="O113" s="182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2"/>
      <c r="C114" s="172"/>
      <c r="D114" s="150"/>
      <c r="E114" s="147"/>
      <c r="F114" s="173"/>
      <c r="G114" s="173"/>
      <c r="H114" s="180"/>
      <c r="I114" s="181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74">
        <f t="shared" si="1"/>
        <v>999</v>
      </c>
      <c r="N114" s="163"/>
      <c r="O114" s="182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2"/>
      <c r="C115" s="172"/>
      <c r="D115" s="150"/>
      <c r="E115" s="147"/>
      <c r="F115" s="173"/>
      <c r="G115" s="173"/>
      <c r="H115" s="180"/>
      <c r="I115" s="181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74">
        <f t="shared" si="1"/>
        <v>999</v>
      </c>
      <c r="N115" s="163"/>
      <c r="O115" s="182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2"/>
      <c r="C116" s="172"/>
      <c r="D116" s="150"/>
      <c r="E116" s="147"/>
      <c r="F116" s="173"/>
      <c r="G116" s="173"/>
      <c r="H116" s="180"/>
      <c r="I116" s="181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74">
        <f t="shared" si="1"/>
        <v>999</v>
      </c>
      <c r="N116" s="163"/>
      <c r="O116" s="182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2"/>
      <c r="C117" s="172"/>
      <c r="D117" s="150"/>
      <c r="E117" s="147"/>
      <c r="F117" s="173"/>
      <c r="G117" s="173"/>
      <c r="H117" s="180"/>
      <c r="I117" s="181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74">
        <f t="shared" si="1"/>
        <v>999</v>
      </c>
      <c r="N117" s="163"/>
      <c r="O117" s="182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2"/>
      <c r="C118" s="172"/>
      <c r="D118" s="150"/>
      <c r="E118" s="147"/>
      <c r="F118" s="173"/>
      <c r="G118" s="173"/>
      <c r="H118" s="180"/>
      <c r="I118" s="181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74">
        <f t="shared" si="1"/>
        <v>999</v>
      </c>
      <c r="N118" s="163"/>
      <c r="O118" s="182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2"/>
      <c r="C119" s="172"/>
      <c r="D119" s="150"/>
      <c r="E119" s="147"/>
      <c r="F119" s="173"/>
      <c r="G119" s="173"/>
      <c r="H119" s="180"/>
      <c r="I119" s="181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74">
        <f t="shared" si="1"/>
        <v>999</v>
      </c>
      <c r="N119" s="163"/>
      <c r="O119" s="182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2"/>
      <c r="C120" s="172"/>
      <c r="D120" s="150"/>
      <c r="E120" s="147"/>
      <c r="F120" s="173"/>
      <c r="G120" s="173"/>
      <c r="H120" s="180"/>
      <c r="I120" s="181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74">
        <f t="shared" si="1"/>
        <v>999</v>
      </c>
      <c r="N120" s="163"/>
      <c r="O120" s="182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2"/>
      <c r="C121" s="172"/>
      <c r="D121" s="150"/>
      <c r="E121" s="147"/>
      <c r="F121" s="173"/>
      <c r="G121" s="173"/>
      <c r="H121" s="180"/>
      <c r="I121" s="181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74">
        <f t="shared" si="1"/>
        <v>999</v>
      </c>
      <c r="N121" s="163"/>
      <c r="O121" s="182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2"/>
      <c r="C122" s="172"/>
      <c r="D122" s="150"/>
      <c r="E122" s="147"/>
      <c r="F122" s="173"/>
      <c r="G122" s="173"/>
      <c r="H122" s="180"/>
      <c r="I122" s="181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74">
        <f t="shared" si="1"/>
        <v>999</v>
      </c>
      <c r="N122" s="163"/>
      <c r="O122" s="182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2"/>
      <c r="C123" s="172"/>
      <c r="D123" s="150"/>
      <c r="E123" s="147"/>
      <c r="F123" s="173"/>
      <c r="G123" s="173"/>
      <c r="H123" s="180"/>
      <c r="I123" s="181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74">
        <f t="shared" si="1"/>
        <v>999</v>
      </c>
      <c r="N123" s="163"/>
      <c r="O123" s="182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2"/>
      <c r="C124" s="172"/>
      <c r="D124" s="150"/>
      <c r="E124" s="147"/>
      <c r="F124" s="173"/>
      <c r="G124" s="173"/>
      <c r="H124" s="180"/>
      <c r="I124" s="181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74">
        <f t="shared" si="1"/>
        <v>999</v>
      </c>
      <c r="N124" s="163"/>
      <c r="O124" s="182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2"/>
      <c r="C125" s="172"/>
      <c r="D125" s="150"/>
      <c r="E125" s="147"/>
      <c r="F125" s="173"/>
      <c r="G125" s="173"/>
      <c r="H125" s="180"/>
      <c r="I125" s="181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74">
        <f t="shared" si="1"/>
        <v>999</v>
      </c>
      <c r="N125" s="163"/>
      <c r="O125" s="182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2"/>
      <c r="C126" s="172"/>
      <c r="D126" s="150"/>
      <c r="E126" s="147"/>
      <c r="F126" s="173"/>
      <c r="G126" s="173"/>
      <c r="H126" s="180"/>
      <c r="I126" s="181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74">
        <f t="shared" si="1"/>
        <v>999</v>
      </c>
      <c r="N126" s="163"/>
      <c r="O126" s="182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2"/>
      <c r="C127" s="172"/>
      <c r="D127" s="150"/>
      <c r="E127" s="147"/>
      <c r="F127" s="173"/>
      <c r="G127" s="173"/>
      <c r="H127" s="180"/>
      <c r="I127" s="181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74">
        <f t="shared" si="1"/>
        <v>999</v>
      </c>
      <c r="N127" s="163"/>
      <c r="O127" s="182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2"/>
      <c r="C128" s="172"/>
      <c r="D128" s="150"/>
      <c r="E128" s="147"/>
      <c r="F128" s="173"/>
      <c r="G128" s="173"/>
      <c r="H128" s="180"/>
      <c r="I128" s="181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74">
        <f t="shared" si="1"/>
        <v>999</v>
      </c>
      <c r="N128" s="163"/>
      <c r="O128" s="182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2"/>
      <c r="C129" s="172"/>
      <c r="D129" s="150"/>
      <c r="E129" s="147"/>
      <c r="F129" s="173"/>
      <c r="G129" s="173"/>
      <c r="H129" s="180"/>
      <c r="I129" s="181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74">
        <f t="shared" si="1"/>
        <v>999</v>
      </c>
      <c r="N129" s="163"/>
      <c r="O129" s="182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2"/>
      <c r="C130" s="172"/>
      <c r="D130" s="150"/>
      <c r="E130" s="147"/>
      <c r="F130" s="173"/>
      <c r="G130" s="173"/>
      <c r="H130" s="180"/>
      <c r="I130" s="181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74">
        <f t="shared" si="1"/>
        <v>999</v>
      </c>
      <c r="N130" s="163"/>
      <c r="O130" s="182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2"/>
      <c r="C131" s="172"/>
      <c r="D131" s="150"/>
      <c r="E131" s="147"/>
      <c r="F131" s="173"/>
      <c r="G131" s="173"/>
      <c r="H131" s="180"/>
      <c r="I131" s="181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74">
        <f t="shared" si="1"/>
        <v>999</v>
      </c>
      <c r="N131" s="163"/>
      <c r="O131" s="182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2"/>
      <c r="C132" s="172"/>
      <c r="D132" s="150"/>
      <c r="E132" s="147"/>
      <c r="F132" s="173"/>
      <c r="G132" s="173"/>
      <c r="H132" s="180"/>
      <c r="I132" s="181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74">
        <f t="shared" si="1"/>
        <v>999</v>
      </c>
      <c r="N132" s="163"/>
      <c r="O132" s="182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2"/>
      <c r="C133" s="172"/>
      <c r="D133" s="150"/>
      <c r="E133" s="147"/>
      <c r="F133" s="173"/>
      <c r="G133" s="173"/>
      <c r="H133" s="180"/>
      <c r="I133" s="181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74">
        <f t="shared" si="1"/>
        <v>999</v>
      </c>
      <c r="N133" s="163"/>
      <c r="O133" s="182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2"/>
      <c r="C134" s="172"/>
      <c r="D134" s="150"/>
      <c r="E134" s="147"/>
      <c r="F134" s="173"/>
      <c r="G134" s="173"/>
      <c r="H134" s="180"/>
      <c r="I134" s="181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74">
        <f t="shared" si="1"/>
        <v>999</v>
      </c>
      <c r="N134" s="163"/>
      <c r="O134" s="183"/>
      <c r="P134" s="184">
        <f t="shared" si="2"/>
        <v>999</v>
      </c>
      <c r="Q134" s="181"/>
    </row>
    <row r="135" spans="1:17" x14ac:dyDescent="0.25">
      <c r="A135" s="144">
        <v>129</v>
      </c>
      <c r="B135" s="172"/>
      <c r="C135" s="172"/>
      <c r="D135" s="150"/>
      <c r="E135" s="147"/>
      <c r="F135" s="173"/>
      <c r="G135" s="173"/>
      <c r="H135" s="180"/>
      <c r="I135" s="181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74">
        <f t="shared" si="1"/>
        <v>999</v>
      </c>
      <c r="N135" s="163"/>
      <c r="O135" s="182"/>
      <c r="P135" s="156">
        <f t="shared" si="2"/>
        <v>999</v>
      </c>
      <c r="Q135" s="157"/>
    </row>
    <row r="136" spans="1:17" x14ac:dyDescent="0.25">
      <c r="A136" s="144">
        <v>130</v>
      </c>
      <c r="B136" s="172"/>
      <c r="C136" s="172"/>
      <c r="D136" s="150"/>
      <c r="E136" s="147"/>
      <c r="F136" s="173"/>
      <c r="G136" s="173"/>
      <c r="H136" s="180"/>
      <c r="I136" s="181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74">
        <f t="shared" si="1"/>
        <v>999</v>
      </c>
      <c r="N136" s="163"/>
      <c r="O136" s="182"/>
      <c r="P136" s="156">
        <f t="shared" si="2"/>
        <v>999</v>
      </c>
      <c r="Q136" s="157"/>
    </row>
    <row r="137" spans="1:17" x14ac:dyDescent="0.25">
      <c r="A137" s="144">
        <v>131</v>
      </c>
      <c r="B137" s="172"/>
      <c r="C137" s="172"/>
      <c r="D137" s="150"/>
      <c r="E137" s="147"/>
      <c r="F137" s="173"/>
      <c r="G137" s="173"/>
      <c r="H137" s="180"/>
      <c r="I137" s="181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74">
        <f t="shared" si="1"/>
        <v>999</v>
      </c>
      <c r="N137" s="163"/>
      <c r="O137" s="182"/>
      <c r="P137" s="156">
        <f t="shared" si="2"/>
        <v>999</v>
      </c>
      <c r="Q137" s="157"/>
    </row>
    <row r="138" spans="1:17" x14ac:dyDescent="0.25">
      <c r="A138" s="144">
        <v>132</v>
      </c>
      <c r="B138" s="172"/>
      <c r="C138" s="172"/>
      <c r="D138" s="150"/>
      <c r="E138" s="147"/>
      <c r="F138" s="173"/>
      <c r="G138" s="173"/>
      <c r="H138" s="180"/>
      <c r="I138" s="181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74">
        <f t="shared" si="1"/>
        <v>999</v>
      </c>
      <c r="N138" s="163"/>
      <c r="O138" s="182"/>
      <c r="P138" s="156">
        <f t="shared" si="2"/>
        <v>999</v>
      </c>
      <c r="Q138" s="157"/>
    </row>
    <row r="139" spans="1:17" x14ac:dyDescent="0.25">
      <c r="A139" s="144">
        <v>133</v>
      </c>
      <c r="B139" s="172"/>
      <c r="C139" s="172"/>
      <c r="D139" s="150"/>
      <c r="E139" s="147"/>
      <c r="F139" s="173"/>
      <c r="G139" s="173"/>
      <c r="H139" s="180"/>
      <c r="I139" s="181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74">
        <f t="shared" si="1"/>
        <v>999</v>
      </c>
      <c r="N139" s="163"/>
      <c r="O139" s="182"/>
      <c r="P139" s="156">
        <f t="shared" si="2"/>
        <v>999</v>
      </c>
      <c r="Q139" s="157"/>
    </row>
    <row r="140" spans="1:17" x14ac:dyDescent="0.25">
      <c r="A140" s="144">
        <v>134</v>
      </c>
      <c r="B140" s="172"/>
      <c r="C140" s="172"/>
      <c r="D140" s="150"/>
      <c r="E140" s="147"/>
      <c r="F140" s="173"/>
      <c r="G140" s="173"/>
      <c r="H140" s="180"/>
      <c r="I140" s="181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74">
        <f t="shared" si="1"/>
        <v>999</v>
      </c>
      <c r="N140" s="163"/>
      <c r="O140" s="182"/>
      <c r="P140" s="156">
        <f t="shared" si="2"/>
        <v>999</v>
      </c>
      <c r="Q140" s="157"/>
    </row>
    <row r="141" spans="1:17" x14ac:dyDescent="0.25">
      <c r="A141" s="144">
        <v>135</v>
      </c>
      <c r="B141" s="172"/>
      <c r="C141" s="172"/>
      <c r="D141" s="150"/>
      <c r="E141" s="147"/>
      <c r="F141" s="173"/>
      <c r="G141" s="173"/>
      <c r="H141" s="180"/>
      <c r="I141" s="181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74">
        <f t="shared" si="1"/>
        <v>999</v>
      </c>
      <c r="N141" s="163"/>
      <c r="O141" s="183"/>
      <c r="P141" s="184">
        <f t="shared" si="2"/>
        <v>999</v>
      </c>
      <c r="Q141" s="181"/>
    </row>
    <row r="142" spans="1:17" x14ac:dyDescent="0.25">
      <c r="A142" s="144">
        <v>136</v>
      </c>
      <c r="B142" s="172"/>
      <c r="C142" s="172"/>
      <c r="D142" s="150"/>
      <c r="E142" s="147"/>
      <c r="F142" s="173"/>
      <c r="G142" s="173"/>
      <c r="H142" s="180"/>
      <c r="I142" s="181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74">
        <f t="shared" si="1"/>
        <v>999</v>
      </c>
      <c r="N142" s="163"/>
      <c r="O142" s="182"/>
      <c r="P142" s="156">
        <f t="shared" si="2"/>
        <v>999</v>
      </c>
      <c r="Q142" s="157"/>
    </row>
    <row r="143" spans="1:17" x14ac:dyDescent="0.25">
      <c r="A143" s="144">
        <v>137</v>
      </c>
      <c r="B143" s="172"/>
      <c r="C143" s="172"/>
      <c r="D143" s="150"/>
      <c r="E143" s="147"/>
      <c r="F143" s="173"/>
      <c r="G143" s="173"/>
      <c r="H143" s="180"/>
      <c r="I143" s="181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74">
        <f t="shared" si="1"/>
        <v>999</v>
      </c>
      <c r="N143" s="163"/>
      <c r="O143" s="182"/>
      <c r="P143" s="156">
        <f t="shared" si="2"/>
        <v>999</v>
      </c>
      <c r="Q143" s="157"/>
    </row>
    <row r="144" spans="1:17" x14ac:dyDescent="0.25">
      <c r="A144" s="144">
        <v>138</v>
      </c>
      <c r="B144" s="172"/>
      <c r="C144" s="172"/>
      <c r="D144" s="150"/>
      <c r="E144" s="147"/>
      <c r="F144" s="173"/>
      <c r="G144" s="173"/>
      <c r="H144" s="180"/>
      <c r="I144" s="181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74">
        <f t="shared" si="1"/>
        <v>999</v>
      </c>
      <c r="N144" s="163"/>
      <c r="O144" s="182"/>
      <c r="P144" s="156">
        <f t="shared" si="2"/>
        <v>999</v>
      </c>
      <c r="Q144" s="157"/>
    </row>
    <row r="145" spans="1:17" x14ac:dyDescent="0.25">
      <c r="A145" s="144">
        <v>139</v>
      </c>
      <c r="B145" s="172"/>
      <c r="C145" s="172"/>
      <c r="D145" s="150"/>
      <c r="E145" s="147"/>
      <c r="F145" s="173"/>
      <c r="G145" s="173"/>
      <c r="H145" s="180"/>
      <c r="I145" s="181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74">
        <f t="shared" si="1"/>
        <v>999</v>
      </c>
      <c r="N145" s="163"/>
      <c r="O145" s="182"/>
      <c r="P145" s="156">
        <f t="shared" si="2"/>
        <v>999</v>
      </c>
      <c r="Q145" s="157"/>
    </row>
    <row r="146" spans="1:17" x14ac:dyDescent="0.25">
      <c r="A146" s="144">
        <v>140</v>
      </c>
      <c r="B146" s="172"/>
      <c r="C146" s="172"/>
      <c r="D146" s="150"/>
      <c r="E146" s="147"/>
      <c r="F146" s="173"/>
      <c r="G146" s="173"/>
      <c r="H146" s="180"/>
      <c r="I146" s="181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74">
        <f t="shared" si="1"/>
        <v>999</v>
      </c>
      <c r="N146" s="163"/>
      <c r="O146" s="182"/>
      <c r="P146" s="156">
        <f t="shared" si="2"/>
        <v>999</v>
      </c>
      <c r="Q146" s="157"/>
    </row>
    <row r="147" spans="1:17" x14ac:dyDescent="0.25">
      <c r="A147" s="144">
        <v>141</v>
      </c>
      <c r="B147" s="172"/>
      <c r="C147" s="172"/>
      <c r="D147" s="150"/>
      <c r="E147" s="147"/>
      <c r="F147" s="173"/>
      <c r="G147" s="173"/>
      <c r="H147" s="180"/>
      <c r="I147" s="181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74">
        <f t="shared" si="1"/>
        <v>999</v>
      </c>
      <c r="N147" s="163"/>
      <c r="O147" s="182"/>
      <c r="P147" s="156">
        <f t="shared" si="2"/>
        <v>999</v>
      </c>
      <c r="Q147" s="157"/>
    </row>
    <row r="148" spans="1:17" x14ac:dyDescent="0.25">
      <c r="A148" s="144">
        <v>142</v>
      </c>
      <c r="B148" s="172"/>
      <c r="C148" s="172"/>
      <c r="D148" s="150"/>
      <c r="E148" s="147"/>
      <c r="F148" s="173"/>
      <c r="G148" s="173"/>
      <c r="H148" s="180"/>
      <c r="I148" s="181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74">
        <f t="shared" si="1"/>
        <v>999</v>
      </c>
      <c r="N148" s="163"/>
      <c r="O148" s="183"/>
      <c r="P148" s="184">
        <f t="shared" si="2"/>
        <v>999</v>
      </c>
      <c r="Q148" s="181"/>
    </row>
    <row r="149" spans="1:17" x14ac:dyDescent="0.25">
      <c r="A149" s="144">
        <v>143</v>
      </c>
      <c r="B149" s="172"/>
      <c r="C149" s="172"/>
      <c r="D149" s="150"/>
      <c r="E149" s="147"/>
      <c r="F149" s="173"/>
      <c r="G149" s="173"/>
      <c r="H149" s="180"/>
      <c r="I149" s="181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74">
        <f t="shared" si="1"/>
        <v>999</v>
      </c>
      <c r="N149" s="163"/>
      <c r="O149" s="182"/>
      <c r="P149" s="156">
        <f t="shared" si="2"/>
        <v>999</v>
      </c>
      <c r="Q149" s="157"/>
    </row>
    <row r="150" spans="1:17" x14ac:dyDescent="0.25">
      <c r="A150" s="144">
        <v>144</v>
      </c>
      <c r="B150" s="172"/>
      <c r="C150" s="172"/>
      <c r="D150" s="150"/>
      <c r="E150" s="147"/>
      <c r="F150" s="173"/>
      <c r="G150" s="173"/>
      <c r="H150" s="180"/>
      <c r="I150" s="181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74">
        <f t="shared" si="1"/>
        <v>999</v>
      </c>
      <c r="N150" s="163"/>
      <c r="O150" s="182"/>
      <c r="P150" s="156">
        <f t="shared" si="2"/>
        <v>999</v>
      </c>
      <c r="Q150" s="157"/>
    </row>
    <row r="151" spans="1:17" x14ac:dyDescent="0.25">
      <c r="A151" s="144">
        <v>145</v>
      </c>
      <c r="B151" s="172"/>
      <c r="C151" s="172"/>
      <c r="D151" s="150"/>
      <c r="E151" s="147"/>
      <c r="F151" s="173"/>
      <c r="G151" s="173"/>
      <c r="H151" s="180"/>
      <c r="I151" s="181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74">
        <f t="shared" si="1"/>
        <v>999</v>
      </c>
      <c r="N151" s="163"/>
      <c r="O151" s="182"/>
      <c r="P151" s="156">
        <f t="shared" si="2"/>
        <v>999</v>
      </c>
      <c r="Q151" s="157"/>
    </row>
    <row r="152" spans="1:17" x14ac:dyDescent="0.25">
      <c r="A152" s="144">
        <v>146</v>
      </c>
      <c r="B152" s="172"/>
      <c r="C152" s="172"/>
      <c r="D152" s="150"/>
      <c r="E152" s="147"/>
      <c r="F152" s="173"/>
      <c r="G152" s="173"/>
      <c r="H152" s="180"/>
      <c r="I152" s="181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74">
        <f t="shared" si="1"/>
        <v>999</v>
      </c>
      <c r="N152" s="163"/>
      <c r="O152" s="182"/>
      <c r="P152" s="156">
        <f t="shared" si="2"/>
        <v>999</v>
      </c>
      <c r="Q152" s="157"/>
    </row>
    <row r="153" spans="1:17" x14ac:dyDescent="0.25">
      <c r="A153" s="144">
        <v>147</v>
      </c>
      <c r="B153" s="172"/>
      <c r="C153" s="172"/>
      <c r="D153" s="150"/>
      <c r="E153" s="147"/>
      <c r="F153" s="173"/>
      <c r="G153" s="173"/>
      <c r="H153" s="180"/>
      <c r="I153" s="181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74">
        <f t="shared" si="1"/>
        <v>999</v>
      </c>
      <c r="N153" s="163"/>
      <c r="O153" s="182"/>
      <c r="P153" s="156">
        <f t="shared" si="2"/>
        <v>999</v>
      </c>
      <c r="Q153" s="157"/>
    </row>
    <row r="154" spans="1:17" x14ac:dyDescent="0.25">
      <c r="A154" s="144">
        <v>148</v>
      </c>
      <c r="B154" s="172"/>
      <c r="C154" s="172"/>
      <c r="D154" s="150"/>
      <c r="E154" s="147"/>
      <c r="F154" s="173"/>
      <c r="G154" s="173"/>
      <c r="H154" s="180"/>
      <c r="I154" s="181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74">
        <f t="shared" si="1"/>
        <v>999</v>
      </c>
      <c r="N154" s="163"/>
      <c r="O154" s="182"/>
      <c r="P154" s="156">
        <f t="shared" si="2"/>
        <v>999</v>
      </c>
      <c r="Q154" s="157"/>
    </row>
    <row r="155" spans="1:17" x14ac:dyDescent="0.25">
      <c r="A155" s="144">
        <v>149</v>
      </c>
      <c r="B155" s="172"/>
      <c r="C155" s="172"/>
      <c r="D155" s="150"/>
      <c r="E155" s="147"/>
      <c r="F155" s="173"/>
      <c r="G155" s="173"/>
      <c r="H155" s="180"/>
      <c r="I155" s="181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74">
        <f t="shared" si="1"/>
        <v>999</v>
      </c>
      <c r="N155" s="163"/>
      <c r="O155" s="182"/>
      <c r="P155" s="156">
        <f t="shared" si="2"/>
        <v>999</v>
      </c>
      <c r="Q155" s="157"/>
    </row>
    <row r="156" spans="1:17" x14ac:dyDescent="0.25">
      <c r="A156" s="144">
        <v>150</v>
      </c>
      <c r="B156" s="172"/>
      <c r="C156" s="172"/>
      <c r="D156" s="150"/>
      <c r="E156" s="147"/>
      <c r="F156" s="173"/>
      <c r="G156" s="173"/>
      <c r="H156" s="180"/>
      <c r="I156" s="181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74">
        <f t="shared" si="1"/>
        <v>999</v>
      </c>
      <c r="N156" s="163"/>
      <c r="O156" s="182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119" priority="1" stopIfTrue="1">
      <formula>AND(ROUNDDOWN(($A$4-E7)/365.25,0)&lt;=13,G7&lt;&gt;"OK")</formula>
    </cfRule>
    <cfRule type="expression" dxfId="118" priority="2" stopIfTrue="1">
      <formula>AND(ROUNDDOWN(($A$4-E7)/365.25,0)&lt;=14,G7&lt;&gt;"OK")</formula>
    </cfRule>
    <cfRule type="expression" dxfId="117" priority="3" stopIfTrue="1">
      <formula>AND(ROUNDDOWN(($A$4-E7)/365.25,0)&lt;=17,G7&lt;&gt;"OK")</formula>
    </cfRule>
  </conditionalFormatting>
  <conditionalFormatting sqref="J7:J156">
    <cfRule type="cellIs" dxfId="116" priority="4" stopIfTrue="1" operator="equal">
      <formula>"Z"</formula>
    </cfRule>
  </conditionalFormatting>
  <conditionalFormatting sqref="A29:D156 A7:A28">
    <cfRule type="expression" dxfId="115" priority="5" stopIfTrue="1">
      <formula>$Q7&gt;=1</formula>
    </cfRule>
  </conditionalFormatting>
  <conditionalFormatting sqref="E7:E14">
    <cfRule type="expression" dxfId="114" priority="6" stopIfTrue="1">
      <formula>AND(ROUNDDOWN(($A$4-E7)/365.25,0)&lt;=13,G7&lt;&gt;"OK")</formula>
    </cfRule>
    <cfRule type="expression" dxfId="113" priority="7" stopIfTrue="1">
      <formula>AND(ROUNDDOWN(($A$4-E7)/365.25,0)&lt;=14,G7&lt;&gt;"OK")</formula>
    </cfRule>
    <cfRule type="expression" dxfId="112" priority="8" stopIfTrue="1">
      <formula>AND(ROUNDDOWN(($A$4-E7)/365.25,0)&lt;=17,G7&lt;&gt;"OK")</formula>
    </cfRule>
  </conditionalFormatting>
  <conditionalFormatting sqref="J7:J14">
    <cfRule type="cellIs" dxfId="111" priority="9" stopIfTrue="1" operator="equal">
      <formula>"Z"</formula>
    </cfRule>
  </conditionalFormatting>
  <conditionalFormatting sqref="E7:E14">
    <cfRule type="expression" dxfId="110" priority="10" stopIfTrue="1">
      <formula>AND(ROUNDDOWN(($A$4-E7)/365.25,0)&lt;=13,G7&lt;&gt;"OK")</formula>
    </cfRule>
    <cfRule type="expression" dxfId="109" priority="11" stopIfTrue="1">
      <formula>AND(ROUNDDOWN(($A$4-E7)/365.25,0)&lt;=14,G7&lt;&gt;"OK")</formula>
    </cfRule>
    <cfRule type="expression" dxfId="108" priority="12" stopIfTrue="1">
      <formula>AND(ROUNDDOWN(($A$4-E7)/365.25,0)&lt;=17,G7&lt;&gt;"OK")</formula>
    </cfRule>
  </conditionalFormatting>
  <conditionalFormatting sqref="E7:E27 E29:E37">
    <cfRule type="expression" dxfId="107" priority="13" stopIfTrue="1">
      <formula>AND(ROUNDDOWN(($A$4-E7)/365.25,0)&lt;=13,G7&lt;&gt;"OK")</formula>
    </cfRule>
    <cfRule type="expression" dxfId="106" priority="14" stopIfTrue="1">
      <formula>AND(ROUNDDOWN(($A$4-E7)/365.25,0)&lt;=14,G7&lt;&gt;"OK")</formula>
    </cfRule>
    <cfRule type="expression" dxfId="105" priority="15" stopIfTrue="1">
      <formula>AND(ROUNDDOWN(($A$4-E7)/365.25,0)&lt;=17,G7&lt;&gt;"OK")</formula>
    </cfRule>
  </conditionalFormatting>
  <conditionalFormatting sqref="B29:D37">
    <cfRule type="expression" dxfId="104" priority="16" stopIfTrue="1">
      <formula>$Q29&gt;=1</formula>
    </cfRule>
  </conditionalFormatting>
  <conditionalFormatting sqref="D9">
    <cfRule type="expression" dxfId="103" priority="17" stopIfTrue="1">
      <formula>$S9&gt;=1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FDB6-E617-4508-8EFF-B49ECBD3AFAE}">
  <sheetPr codeName="Munka12">
    <tabColor indexed="11"/>
  </sheetPr>
  <dimension ref="A1:AK43"/>
  <sheetViews>
    <sheetView showZeros="0"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5" hidden="1" customWidth="1"/>
    <col min="26" max="37" width="9" style="18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Y1"/>
      <c r="Z1"/>
      <c r="AA1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Altalanos!$B$8</f>
        <v>Lány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194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194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194"/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>
        <v>9</v>
      </c>
      <c r="C7" s="229">
        <f>IF($B7="","",VLOOKUP($B7,'Lány 1 kcs B ELO'!$A$7:$O$22,5))</f>
        <v>0</v>
      </c>
      <c r="D7" s="229">
        <f>IF($B7="","",VLOOKUP($B7,'Lány 1 kcs B ELO'!$A$7:$O$22,15))</f>
        <v>0</v>
      </c>
      <c r="E7" s="230" t="str">
        <f>UPPER(IF($B7="","",VLOOKUP($B7,'Lány 1 kcs B ELO'!$A$7:$O$22,2)))</f>
        <v xml:space="preserve">LENTE </v>
      </c>
      <c r="F7" s="231"/>
      <c r="G7" s="230" t="str">
        <f>IF($B7="","",VLOOKUP($B7,'Lány 1 kcs B ELO'!$A$7:$O$22,3))</f>
        <v>Zoé Vera</v>
      </c>
      <c r="H7" s="231"/>
      <c r="I7" s="230" t="str">
        <f>IF($B7="","",VLOOKUP($B7,'Lány 1 kcs B ELO'!$A$7:$O$22,4))</f>
        <v>Debreceni Egyetem Kossuth Lajos Gyakorló Gimnáziuma és Általános Iskolája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/>
      <c r="C9" s="229" t="str">
        <f>IF($B9="","",VLOOKUP($B9,'Lány 1 kcs B ELO'!$A$7:$O$22,5))</f>
        <v/>
      </c>
      <c r="D9" s="229" t="str">
        <f>IF($B9="","",VLOOKUP($B9,'Lány 1 kcs B ELO'!$A$7:$O$22,15))</f>
        <v/>
      </c>
      <c r="E9" s="230" t="s">
        <v>288</v>
      </c>
      <c r="F9" s="231"/>
      <c r="G9" s="230" t="s">
        <v>194</v>
      </c>
      <c r="H9" s="231"/>
      <c r="I9" s="436" t="s">
        <v>195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/>
      <c r="C11" s="229" t="str">
        <f>IF($B11="","",VLOOKUP($B11,'Lány 1 kcs B ELO'!$A$7:$O$22,5))</f>
        <v/>
      </c>
      <c r="D11" s="229" t="str">
        <f>IF($B11="","",VLOOKUP($B11,'Lány 1 kcs B ELO'!$A$7:$O$22,15))</f>
        <v/>
      </c>
      <c r="E11" s="230" t="s">
        <v>287</v>
      </c>
      <c r="F11" s="231"/>
      <c r="G11" s="230" t="s">
        <v>66</v>
      </c>
      <c r="H11" s="231"/>
      <c r="I11" s="435" t="s">
        <v>189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 xml:space="preserve">LENTE </v>
      </c>
      <c r="E18" s="444"/>
      <c r="F18" s="444" t="str">
        <f>E9</f>
        <v>ORBÁN</v>
      </c>
      <c r="G18" s="444"/>
      <c r="H18" s="444" t="str">
        <f>E11</f>
        <v>SZITA</v>
      </c>
      <c r="I18" s="444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 xml:space="preserve">LENTE </v>
      </c>
      <c r="C19" s="445"/>
      <c r="D19" s="446"/>
      <c r="E19" s="446"/>
      <c r="F19" s="447"/>
      <c r="G19" s="447"/>
      <c r="H19" s="447"/>
      <c r="I19" s="447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>ORBÁN</v>
      </c>
      <c r="C20" s="445"/>
      <c r="D20" s="447"/>
      <c r="E20" s="447"/>
      <c r="F20" s="446"/>
      <c r="G20" s="446"/>
      <c r="H20" s="447"/>
      <c r="I20" s="447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>SZITA</v>
      </c>
      <c r="C21" s="445"/>
      <c r="D21" s="447"/>
      <c r="E21" s="447"/>
      <c r="F21" s="447"/>
      <c r="G21" s="447"/>
      <c r="H21" s="446"/>
      <c r="I21" s="446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40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9"/>
      <c r="N33" s="250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61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L4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">
    <cfRule type="cellIs" dxfId="102" priority="2" stopIfTrue="1" operator="equal">
      <formula>"Bye"</formula>
    </cfRule>
  </conditionalFormatting>
  <conditionalFormatting sqref="R41">
    <cfRule type="expression" dxfId="101" priority="3" stopIfTrue="1">
      <formula>$O$1="CU"</formula>
    </cfRule>
  </conditionalFormatting>
  <conditionalFormatting sqref="E11">
    <cfRule type="cellIs" dxfId="100" priority="1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08C5-6AAD-4C7A-A207-6EFC8D1F9C00}">
  <sheetPr codeName="Munka1">
    <tabColor indexed="11"/>
  </sheetPr>
  <dimension ref="A1:AK43"/>
  <sheetViews>
    <sheetView showZeros="0" workbookViewId="0">
      <selection activeCell="G9" sqref="G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5" hidden="1" customWidth="1"/>
    <col min="26" max="37" width="9" style="185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Y1"/>
      <c r="Z1"/>
      <c r="AA1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197" t="str">
        <f>Altalanos!$A$8</f>
        <v>Lány 1 kcs. A</v>
      </c>
      <c r="F2" s="197" t="s">
        <v>88</v>
      </c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Q3" s="210" t="s">
        <v>69</v>
      </c>
      <c r="R3" s="211" t="s">
        <v>70</v>
      </c>
      <c r="S3" s="194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Q4" s="219" t="s">
        <v>72</v>
      </c>
      <c r="R4" s="220" t="s">
        <v>73</v>
      </c>
      <c r="S4" s="194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194"/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/>
      <c r="C7" s="229" t="str">
        <f>IF($B7="","",VLOOKUP($B7,'Lány 1  kcs A ELO'!$A$7:$O$22,5))</f>
        <v/>
      </c>
      <c r="D7" s="229" t="str">
        <f>IF($B7="","",VLOOKUP($B7,'Lány 1  kcs A ELO'!$A$7:$O$22,15))</f>
        <v/>
      </c>
      <c r="E7" s="230" t="s">
        <v>289</v>
      </c>
      <c r="F7" s="231"/>
      <c r="G7" s="230" t="s">
        <v>191</v>
      </c>
      <c r="H7" s="231"/>
      <c r="I7" s="171" t="s">
        <v>192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/>
      <c r="C9" s="229" t="str">
        <f>IF($B9="","",VLOOKUP($B9,'Lány 1  kcs A ELO'!$A$7:$O$22,5))</f>
        <v/>
      </c>
      <c r="D9" s="229" t="str">
        <f>IF($B9="","",VLOOKUP($B9,'Lány 1  kcs A ELO'!$A$7:$O$22,15))</f>
        <v/>
      </c>
      <c r="E9" s="230" t="s">
        <v>291</v>
      </c>
      <c r="F9" s="231"/>
      <c r="G9" s="230" t="s">
        <v>151</v>
      </c>
      <c r="H9" s="231"/>
      <c r="I9" s="166" t="s">
        <v>61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/>
      <c r="C11" s="229" t="str">
        <f>IF($B11="","",VLOOKUP($B11,'Lány 1  kcs A ELO'!$A$7:$O$22,5))</f>
        <v/>
      </c>
      <c r="D11" s="229" t="str">
        <f>IF($B11="","",VLOOKUP($B11,'Lány 1  kcs A ELO'!$A$7:$O$22,15))</f>
        <v/>
      </c>
      <c r="E11" s="230" t="s">
        <v>290</v>
      </c>
      <c r="F11" s="231"/>
      <c r="G11" s="230" t="s">
        <v>161</v>
      </c>
      <c r="H11" s="231"/>
      <c r="I11" s="171" t="s">
        <v>162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>SZABÓ</v>
      </c>
      <c r="E18" s="444"/>
      <c r="F18" s="444" t="str">
        <f>E9</f>
        <v>GEBEI</v>
      </c>
      <c r="G18" s="444"/>
      <c r="H18" s="444" t="str">
        <f>E11</f>
        <v>BIENER</v>
      </c>
      <c r="I18" s="444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>SZABÓ</v>
      </c>
      <c r="C19" s="445"/>
      <c r="D19" s="446"/>
      <c r="E19" s="446"/>
      <c r="F19" s="447"/>
      <c r="G19" s="447"/>
      <c r="H19" s="447"/>
      <c r="I19" s="447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>GEBEI</v>
      </c>
      <c r="C20" s="445"/>
      <c r="D20" s="447"/>
      <c r="E20" s="447"/>
      <c r="F20" s="446"/>
      <c r="G20" s="446"/>
      <c r="H20" s="447"/>
      <c r="I20" s="447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>BIENER</v>
      </c>
      <c r="C21" s="445"/>
      <c r="D21" s="447"/>
      <c r="E21" s="447"/>
      <c r="F21" s="447"/>
      <c r="G21" s="447"/>
      <c r="H21" s="446"/>
      <c r="I21" s="446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x14ac:dyDescent="0.2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40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9"/>
      <c r="N33" s="250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61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L4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99" priority="1" stopIfTrue="1" operator="equal">
      <formula>"Bye"</formula>
    </cfRule>
  </conditionalFormatting>
  <conditionalFormatting sqref="R41">
    <cfRule type="expression" dxfId="98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2D01-7BC3-4D88-9821-0255AECE5B4D}">
  <sheetPr codeName="Munka13">
    <tabColor indexed="11"/>
  </sheetPr>
  <dimension ref="A1:AK43"/>
  <sheetViews>
    <sheetView showZeros="0" workbookViewId="0">
      <selection activeCell="Q20" sqref="Q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Altalanos!$B$8</f>
        <v>Lány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/>
      <c r="M3" s="53" t="s">
        <v>35</v>
      </c>
      <c r="N3" s="208"/>
      <c r="O3" s="209"/>
      <c r="P3" s="208"/>
      <c r="Q3" s="210" t="s">
        <v>69</v>
      </c>
      <c r="R3" s="211" t="s">
        <v>70</v>
      </c>
      <c r="S3" s="211" t="s">
        <v>112</v>
      </c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99"/>
      <c r="M4" s="216">
        <f>Altalanos!$E$10</f>
        <v>0</v>
      </c>
      <c r="N4" s="217"/>
      <c r="O4" s="218"/>
      <c r="P4" s="217"/>
      <c r="Q4" s="219" t="s">
        <v>72</v>
      </c>
      <c r="R4" s="220" t="s">
        <v>73</v>
      </c>
      <c r="S4" s="220" t="s">
        <v>113</v>
      </c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194"/>
      <c r="P5" s="194"/>
      <c r="Q5" s="223" t="s">
        <v>82</v>
      </c>
      <c r="R5" s="224" t="s">
        <v>83</v>
      </c>
      <c r="S5" s="224" t="s">
        <v>114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194"/>
      <c r="P6" s="194"/>
      <c r="Q6" s="194"/>
      <c r="R6" s="194"/>
      <c r="S6" s="194"/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227" t="s">
        <v>68</v>
      </c>
      <c r="B7" s="228">
        <v>16</v>
      </c>
      <c r="C7" s="300">
        <f>IF($B7="","",VLOOKUP($B7,'Lány 1 kcs B ELO'!$A$7:$O$22,5))</f>
        <v>0</v>
      </c>
      <c r="D7" s="300">
        <f>IF($B7="","",VLOOKUP($B7,'Lány 1 kcs B ELO'!$A$7:$O$22,15))</f>
        <v>0</v>
      </c>
      <c r="E7" s="442" t="str">
        <f>UPPER(IF($B7="","",VLOOKUP($B7,'Lány 1 kcs B ELO'!$A$7:$O$22,2)))</f>
        <v xml:space="preserve">MÁRTHA-REGŐS </v>
      </c>
      <c r="F7" s="442"/>
      <c r="G7" s="442" t="str">
        <f>IF($B7="","",VLOOKUP($B7,'Lány 1 kcs B ELO'!$A$7:$O$22,3))</f>
        <v>Lilla</v>
      </c>
      <c r="H7" s="442"/>
      <c r="I7" s="171" t="s">
        <v>185</v>
      </c>
      <c r="J7" s="225"/>
      <c r="K7" s="232"/>
      <c r="L7" s="233" t="str">
        <f>IF(K7="","",CONCATENATE(VLOOKUP($Y$3,$AB$1:$AK$1,K7)," pont"))</f>
        <v/>
      </c>
      <c r="M7" s="234"/>
      <c r="N7" s="194"/>
      <c r="O7" s="194"/>
      <c r="P7" s="194"/>
      <c r="Q7" s="194"/>
      <c r="R7" s="194"/>
      <c r="S7" s="194"/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235"/>
      <c r="C8" s="301"/>
      <c r="D8" s="301"/>
      <c r="E8" s="301"/>
      <c r="F8" s="301"/>
      <c r="G8" s="301"/>
      <c r="H8" s="301"/>
      <c r="I8" s="301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228"/>
      <c r="C9" s="300" t="str">
        <f>IF($B9="","",VLOOKUP($B9,'Lány 1 kcs B ELO'!$A$7:$O$22,5))</f>
        <v/>
      </c>
      <c r="D9" s="300" t="str">
        <f>IF($B9="","",VLOOKUP($B9,'Lány 1 kcs B ELO'!$A$7:$O$22,15))</f>
        <v/>
      </c>
      <c r="E9" s="442" t="s">
        <v>299</v>
      </c>
      <c r="F9" s="442"/>
      <c r="G9" s="442" t="s">
        <v>197</v>
      </c>
      <c r="H9" s="442"/>
      <c r="I9" s="171" t="s">
        <v>198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235"/>
      <c r="C10" s="301"/>
      <c r="D10" s="301"/>
      <c r="E10" s="301"/>
      <c r="F10" s="301"/>
      <c r="G10" s="301"/>
      <c r="H10" s="301"/>
      <c r="I10" s="301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228">
        <v>11</v>
      </c>
      <c r="C11" s="300">
        <f>IF($B11="","",VLOOKUP($B11,'Lány 1 kcs B ELO'!$A$7:$O$22,5))</f>
        <v>0</v>
      </c>
      <c r="D11" s="300">
        <f>IF($B11="","",VLOOKUP($B11,'Lány 1 kcs B ELO'!$A$7:$O$22,15))</f>
        <v>0</v>
      </c>
      <c r="E11" s="442" t="str">
        <f>UPPER(IF($B11="","",VLOOKUP($B11,'Lány 1 kcs B ELO'!$A$7:$O$22,2)))</f>
        <v xml:space="preserve">ROSICZKY </v>
      </c>
      <c r="F11" s="442"/>
      <c r="G11" s="442" t="str">
        <f>IF($B11="","",VLOOKUP($B11,'Lány 1 kcs B ELO'!$A$7:$O$22,3))</f>
        <v>Kendra</v>
      </c>
      <c r="H11" s="442"/>
      <c r="I11" s="171" t="s">
        <v>170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7"/>
      <c r="B12" s="235"/>
      <c r="C12" s="301"/>
      <c r="D12" s="301"/>
      <c r="E12" s="301"/>
      <c r="F12" s="301"/>
      <c r="G12" s="301"/>
      <c r="H12" s="301"/>
      <c r="I12" s="301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227" t="s">
        <v>115</v>
      </c>
      <c r="B13" s="228">
        <v>3</v>
      </c>
      <c r="C13" s="300">
        <f>IF($B13="","",VLOOKUP($B13,'Lány 1 kcs B ELO'!$A$7:$O$22,5))</f>
        <v>0</v>
      </c>
      <c r="D13" s="300">
        <f>IF($B13="","",VLOOKUP($B13,'Lány 1 kcs B ELO'!$A$7:$O$22,15))</f>
        <v>0</v>
      </c>
      <c r="E13" s="442" t="str">
        <f>UPPER(IF($B13="","",VLOOKUP($B13,'Lány 1 kcs B ELO'!$A$7:$O$22,2)))</f>
        <v>ARNOLD</v>
      </c>
      <c r="F13" s="442"/>
      <c r="G13" s="442" t="str">
        <f>IF($B13="","",VLOOKUP($B13,'Lány 1 kcs B ELO'!$A$7:$O$22,3))</f>
        <v>Johanna</v>
      </c>
      <c r="H13" s="442"/>
      <c r="I13" s="161" t="s">
        <v>149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ht="18.75" customHeight="1" x14ac:dyDescent="0.25">
      <c r="A18" s="225"/>
      <c r="B18" s="443"/>
      <c r="C18" s="443"/>
      <c r="D18" s="444" t="str">
        <f>E7</f>
        <v xml:space="preserve">MÁRTHA-REGŐS </v>
      </c>
      <c r="E18" s="444"/>
      <c r="F18" s="444" t="str">
        <f>E9</f>
        <v>BARCZA</v>
      </c>
      <c r="G18" s="444"/>
      <c r="H18" s="444" t="str">
        <f>E11</f>
        <v xml:space="preserve">ROSICZKY </v>
      </c>
      <c r="I18" s="444"/>
      <c r="J18" s="444" t="str">
        <f>E13</f>
        <v>ARNOLD</v>
      </c>
      <c r="K18" s="444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ht="18.75" customHeight="1" x14ac:dyDescent="0.25">
      <c r="A19" s="239" t="s">
        <v>68</v>
      </c>
      <c r="B19" s="445" t="str">
        <f>E7</f>
        <v xml:space="preserve">MÁRTHA-REGŐS </v>
      </c>
      <c r="C19" s="445"/>
      <c r="D19" s="446"/>
      <c r="E19" s="446"/>
      <c r="F19" s="447"/>
      <c r="G19" s="447"/>
      <c r="H19" s="447"/>
      <c r="I19" s="447"/>
      <c r="J19" s="444"/>
      <c r="K19" s="444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ht="18.75" customHeight="1" x14ac:dyDescent="0.25">
      <c r="A20" s="239" t="s">
        <v>88</v>
      </c>
      <c r="B20" s="445" t="str">
        <f>E9</f>
        <v>BARCZA</v>
      </c>
      <c r="C20" s="445"/>
      <c r="D20" s="447"/>
      <c r="E20" s="447"/>
      <c r="F20" s="446"/>
      <c r="G20" s="446"/>
      <c r="H20" s="447"/>
      <c r="I20" s="447"/>
      <c r="J20" s="447"/>
      <c r="K20" s="447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ht="18.75" customHeight="1" x14ac:dyDescent="0.25">
      <c r="A21" s="239" t="s">
        <v>91</v>
      </c>
      <c r="B21" s="445" t="str">
        <f>E11</f>
        <v xml:space="preserve">ROSICZKY </v>
      </c>
      <c r="C21" s="445"/>
      <c r="D21" s="447"/>
      <c r="E21" s="447"/>
      <c r="F21" s="447"/>
      <c r="G21" s="447"/>
      <c r="H21" s="446"/>
      <c r="I21" s="446"/>
      <c r="J21" s="447"/>
      <c r="K21" s="447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39" t="s">
        <v>115</v>
      </c>
      <c r="B22" s="445" t="str">
        <f>E13</f>
        <v>ARNOLD</v>
      </c>
      <c r="C22" s="445"/>
      <c r="D22" s="447"/>
      <c r="E22" s="447"/>
      <c r="F22" s="447"/>
      <c r="G22" s="447"/>
      <c r="H22" s="444"/>
      <c r="I22" s="444"/>
      <c r="J22" s="446"/>
      <c r="K22" s="446"/>
      <c r="L22" s="225"/>
      <c r="M22" s="225"/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x14ac:dyDescent="0.2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x14ac:dyDescent="0.2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x14ac:dyDescent="0.2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x14ac:dyDescent="0.2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</row>
    <row r="29" spans="1:37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1:37" x14ac:dyDescent="0.2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40"/>
      <c r="M32" s="225"/>
      <c r="O32" s="194"/>
      <c r="P32" s="194"/>
      <c r="Q32" s="194"/>
      <c r="R32" s="194"/>
      <c r="S32" s="194"/>
    </row>
    <row r="33" spans="1:19" x14ac:dyDescent="0.25">
      <c r="A33" s="241" t="s">
        <v>77</v>
      </c>
      <c r="B33" s="242"/>
      <c r="C33" s="243"/>
      <c r="D33" s="244" t="s">
        <v>95</v>
      </c>
      <c r="E33" s="245" t="s">
        <v>96</v>
      </c>
      <c r="F33" s="246"/>
      <c r="G33" s="244" t="s">
        <v>95</v>
      </c>
      <c r="H33" s="245" t="s">
        <v>97</v>
      </c>
      <c r="I33" s="247"/>
      <c r="J33" s="245" t="s">
        <v>98</v>
      </c>
      <c r="K33" s="248" t="s">
        <v>99</v>
      </c>
      <c r="L33" s="31"/>
      <c r="M33" s="246"/>
      <c r="O33" s="194"/>
      <c r="P33" s="251"/>
      <c r="Q33" s="251"/>
      <c r="R33" s="208"/>
      <c r="S33" s="194"/>
    </row>
    <row r="34" spans="1:19" x14ac:dyDescent="0.25">
      <c r="A34" s="252" t="s">
        <v>100</v>
      </c>
      <c r="B34" s="253"/>
      <c r="C34" s="254"/>
      <c r="D34" s="255"/>
      <c r="E34" s="449"/>
      <c r="F34" s="449"/>
      <c r="G34" s="256" t="s">
        <v>101</v>
      </c>
      <c r="H34" s="253"/>
      <c r="I34" s="257"/>
      <c r="J34" s="258"/>
      <c r="K34" s="259" t="s">
        <v>102</v>
      </c>
      <c r="L34" s="260"/>
      <c r="M34" s="279"/>
      <c r="O34" s="194"/>
      <c r="P34" s="209"/>
      <c r="Q34" s="209"/>
      <c r="R34" s="262"/>
      <c r="S34" s="194"/>
    </row>
    <row r="35" spans="1:19" x14ac:dyDescent="0.25">
      <c r="A35" s="263" t="s">
        <v>103</v>
      </c>
      <c r="B35" s="264"/>
      <c r="C35" s="265"/>
      <c r="D35" s="266"/>
      <c r="E35" s="448"/>
      <c r="F35" s="448"/>
      <c r="G35" s="267" t="s">
        <v>104</v>
      </c>
      <c r="H35" s="268"/>
      <c r="I35" s="269"/>
      <c r="J35" s="270"/>
      <c r="K35" s="271"/>
      <c r="L35" s="240"/>
      <c r="M35" s="272"/>
      <c r="O35" s="194"/>
      <c r="P35" s="262"/>
      <c r="Q35" s="273"/>
      <c r="R35" s="262"/>
      <c r="S35" s="194"/>
    </row>
    <row r="36" spans="1:19" x14ac:dyDescent="0.25">
      <c r="A36" s="274"/>
      <c r="B36" s="275"/>
      <c r="C36" s="276"/>
      <c r="D36" s="266"/>
      <c r="E36" s="277"/>
      <c r="F36" s="278"/>
      <c r="G36" s="267" t="s">
        <v>105</v>
      </c>
      <c r="H36" s="268"/>
      <c r="I36" s="269"/>
      <c r="J36" s="270"/>
      <c r="K36" s="259" t="s">
        <v>106</v>
      </c>
      <c r="L36" s="260"/>
      <c r="M36" s="279"/>
      <c r="O36" s="194"/>
      <c r="P36" s="209"/>
      <c r="Q36" s="209"/>
      <c r="R36" s="262"/>
      <c r="S36" s="194"/>
    </row>
    <row r="37" spans="1:19" x14ac:dyDescent="0.25">
      <c r="A37" s="280"/>
      <c r="B37" s="281"/>
      <c r="C37" s="282"/>
      <c r="D37" s="266"/>
      <c r="E37" s="277"/>
      <c r="F37" s="278"/>
      <c r="G37" s="267" t="s">
        <v>107</v>
      </c>
      <c r="H37" s="268"/>
      <c r="I37" s="269"/>
      <c r="J37" s="270"/>
      <c r="K37" s="283"/>
      <c r="L37" s="278"/>
      <c r="M37" s="261"/>
      <c r="O37" s="194"/>
      <c r="P37" s="262"/>
      <c r="Q37" s="273"/>
      <c r="R37" s="262"/>
      <c r="S37" s="194"/>
    </row>
    <row r="38" spans="1:19" x14ac:dyDescent="0.25">
      <c r="A38" s="284"/>
      <c r="B38" s="285"/>
      <c r="C38" s="286"/>
      <c r="D38" s="266"/>
      <c r="E38" s="277"/>
      <c r="F38" s="278"/>
      <c r="G38" s="267" t="s">
        <v>108</v>
      </c>
      <c r="H38" s="268"/>
      <c r="I38" s="269"/>
      <c r="J38" s="270"/>
      <c r="K38" s="263"/>
      <c r="L38" s="240"/>
      <c r="M38" s="272"/>
      <c r="O38" s="194"/>
      <c r="P38" s="262"/>
      <c r="Q38" s="273"/>
      <c r="R38" s="262"/>
      <c r="S38" s="194"/>
    </row>
    <row r="39" spans="1:19" x14ac:dyDescent="0.25">
      <c r="A39" s="287"/>
      <c r="B39" s="288"/>
      <c r="C39" s="282"/>
      <c r="D39" s="266"/>
      <c r="E39" s="277"/>
      <c r="F39" s="278"/>
      <c r="G39" s="267" t="s">
        <v>109</v>
      </c>
      <c r="H39" s="268"/>
      <c r="I39" s="269"/>
      <c r="J39" s="270"/>
      <c r="K39" s="259" t="s">
        <v>33</v>
      </c>
      <c r="L39" s="260"/>
      <c r="M39" s="279"/>
      <c r="O39" s="194"/>
      <c r="P39" s="209"/>
      <c r="Q39" s="209"/>
      <c r="R39" s="262"/>
      <c r="S39" s="194"/>
    </row>
    <row r="40" spans="1:19" x14ac:dyDescent="0.25">
      <c r="A40" s="287"/>
      <c r="B40" s="288"/>
      <c r="C40" s="289"/>
      <c r="D40" s="266"/>
      <c r="E40" s="277"/>
      <c r="F40" s="278"/>
      <c r="G40" s="267" t="s">
        <v>110</v>
      </c>
      <c r="H40" s="268"/>
      <c r="I40" s="269"/>
      <c r="J40" s="270"/>
      <c r="K40" s="283"/>
      <c r="L40" s="278"/>
      <c r="M40" s="261"/>
      <c r="O40" s="194"/>
      <c r="P40" s="262"/>
      <c r="Q40" s="273"/>
      <c r="R40" s="262"/>
      <c r="S40" s="194"/>
    </row>
    <row r="41" spans="1:19" x14ac:dyDescent="0.25">
      <c r="A41" s="290"/>
      <c r="B41" s="291"/>
      <c r="C41" s="292"/>
      <c r="D41" s="293"/>
      <c r="E41" s="294"/>
      <c r="F41" s="240"/>
      <c r="G41" s="295" t="s">
        <v>111</v>
      </c>
      <c r="H41" s="264"/>
      <c r="I41" s="296"/>
      <c r="J41" s="297"/>
      <c r="K41" s="263">
        <f>M4</f>
        <v>0</v>
      </c>
      <c r="L41" s="240"/>
      <c r="M41" s="272"/>
      <c r="O41" s="194"/>
      <c r="P41" s="262"/>
      <c r="Q41" s="273"/>
      <c r="R41" s="298"/>
      <c r="S41" s="194"/>
    </row>
    <row r="42" spans="1:19" x14ac:dyDescent="0.25">
      <c r="O42" s="194"/>
      <c r="P42" s="194"/>
      <c r="Q42" s="194"/>
      <c r="R42" s="194"/>
      <c r="S42" s="194"/>
    </row>
    <row r="43" spans="1:19" x14ac:dyDescent="0.25">
      <c r="O43" s="194"/>
      <c r="P43" s="194"/>
      <c r="Q43" s="194"/>
      <c r="R43" s="194"/>
      <c r="S43" s="194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97" priority="2" stopIfTrue="1" operator="equal">
      <formula>"Bye"</formula>
    </cfRule>
  </conditionalFormatting>
  <conditionalFormatting sqref="R41">
    <cfRule type="expression" dxfId="96" priority="3" stopIfTrue="1">
      <formula>$O$1="CU"</formula>
    </cfRule>
  </conditionalFormatting>
  <conditionalFormatting sqref="I13">
    <cfRule type="expression" dxfId="95" priority="1" stopIfTrue="1">
      <formula>$S13&gt;=1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BE74-6B00-4BF5-994F-FBB7471BF591}">
  <sheetPr codeName="Munka15">
    <tabColor indexed="11"/>
  </sheetPr>
  <dimension ref="A1:AK49"/>
  <sheetViews>
    <sheetView showZeros="0" workbookViewId="0">
      <selection activeCell="K22" sqref="K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0" t="str">
        <f>Altalanos!$A$6</f>
        <v>Diákolimpia 2026</v>
      </c>
      <c r="B1" s="440"/>
      <c r="C1" s="440"/>
      <c r="D1" s="440"/>
      <c r="E1" s="440"/>
      <c r="F1" s="440"/>
      <c r="G1" s="186"/>
      <c r="H1" s="187" t="s">
        <v>29</v>
      </c>
      <c r="I1" s="188"/>
      <c r="J1" s="189"/>
      <c r="L1" s="190"/>
      <c r="M1" s="191"/>
      <c r="N1" s="192"/>
      <c r="O1" s="192"/>
      <c r="P1" s="192"/>
      <c r="Q1" s="193"/>
      <c r="R1" s="192"/>
      <c r="S1" s="194"/>
      <c r="AB1" s="195" t="e">
        <f>IF(Y5=1,CONCATENATE(VLOOKUP(Y3,AA16:AH27,2)),CONCATENATE(VLOOKUP(Y3,AA2:AK13,2)))</f>
        <v>#N/A</v>
      </c>
      <c r="AC1" s="195" t="e">
        <f>IF(Y5=1,CONCATENATE(VLOOKUP(Y3,AA16:AK27,3)),CONCATENATE(VLOOKUP(Y3,AA2:AK13,3)))</f>
        <v>#N/A</v>
      </c>
      <c r="AD1" s="195" t="e">
        <f>IF(Y5=1,CONCATENATE(VLOOKUP(Y3,AA16:AK27,4)),CONCATENATE(VLOOKUP(Y3,AA2:AK13,4)))</f>
        <v>#N/A</v>
      </c>
      <c r="AE1" s="195" t="e">
        <f>IF(Y5=1,CONCATENATE(VLOOKUP(Y3,AA16:AK27,5)),CONCATENATE(VLOOKUP(Y3,AA2:AK13,5)))</f>
        <v>#N/A</v>
      </c>
      <c r="AF1" s="195" t="e">
        <f>IF(Y5=1,CONCATENATE(VLOOKUP(Y3,AA16:AK27,6)),CONCATENATE(VLOOKUP(Y3,AA2:AK13,6)))</f>
        <v>#N/A</v>
      </c>
      <c r="AG1" s="195" t="e">
        <f>IF(Y5=1,CONCATENATE(VLOOKUP(Y3,AA16:AK27,7)),CONCATENATE(VLOOKUP(Y3,AA2:AK13,7)))</f>
        <v>#N/A</v>
      </c>
      <c r="AH1" s="195" t="e">
        <f>IF(Y5=1,CONCATENATE(VLOOKUP(Y3,AA16:AK27,8)),CONCATENATE(VLOOKUP(Y3,AA2:AK13,8)))</f>
        <v>#N/A</v>
      </c>
      <c r="AI1" s="195" t="e">
        <f>IF(Y5=1,CONCATENATE(VLOOKUP(Y3,AA16:AK27,9)),CONCATENATE(VLOOKUP(Y3,AA2:AK13,9)))</f>
        <v>#N/A</v>
      </c>
      <c r="AJ1" s="195" t="e">
        <f>IF(Y5=1,CONCATENATE(VLOOKUP(Y3,AA16:AK27,10)),CONCATENATE(VLOOKUP(Y3,AA2:AK13,10)))</f>
        <v>#N/A</v>
      </c>
      <c r="AK1" s="195" t="e">
        <f>IF(Y5=1,CONCATENATE(VLOOKUP(Y3,AA16:AK27,11)),CONCATENATE(VLOOKUP(Y3,AA2:AK13,11)))</f>
        <v>#N/A</v>
      </c>
    </row>
    <row r="2" spans="1:37" x14ac:dyDescent="0.25">
      <c r="A2" s="196" t="s">
        <v>30</v>
      </c>
      <c r="B2" s="197"/>
      <c r="C2" s="197"/>
      <c r="D2" s="197"/>
      <c r="E2" s="428" t="str">
        <f>Altalanos!$B$8</f>
        <v>Lány 1 kcs. B</v>
      </c>
      <c r="F2" s="197"/>
      <c r="G2" s="198"/>
      <c r="H2" s="199"/>
      <c r="I2" s="199"/>
      <c r="J2" s="200"/>
      <c r="K2" s="190"/>
      <c r="L2" s="190"/>
      <c r="M2" s="201"/>
      <c r="N2" s="202"/>
      <c r="O2" s="203"/>
      <c r="P2" s="202"/>
      <c r="Q2" s="203"/>
      <c r="R2" s="202"/>
      <c r="S2" s="194"/>
      <c r="Y2" s="204"/>
      <c r="Z2" s="205"/>
      <c r="AA2" s="205" t="s">
        <v>68</v>
      </c>
      <c r="AB2" s="206">
        <v>150</v>
      </c>
      <c r="AC2" s="206">
        <v>120</v>
      </c>
      <c r="AD2" s="206">
        <v>100</v>
      </c>
      <c r="AE2" s="206">
        <v>80</v>
      </c>
      <c r="AF2" s="206">
        <v>70</v>
      </c>
      <c r="AG2" s="206">
        <v>60</v>
      </c>
      <c r="AH2" s="206">
        <v>55</v>
      </c>
      <c r="AI2" s="206">
        <v>50</v>
      </c>
      <c r="AJ2" s="206">
        <v>45</v>
      </c>
      <c r="AK2" s="206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7"/>
      <c r="K3" s="52"/>
      <c r="L3" s="53" t="s">
        <v>35</v>
      </c>
      <c r="M3" s="52"/>
      <c r="N3" s="208"/>
      <c r="O3" s="209"/>
      <c r="P3" s="208"/>
      <c r="Y3" s="205">
        <f>IF(H4="OB","A",IF(H4="IX","W",H4))</f>
        <v>0</v>
      </c>
      <c r="Z3" s="205"/>
      <c r="AA3" s="205" t="s">
        <v>71</v>
      </c>
      <c r="AB3" s="206">
        <v>120</v>
      </c>
      <c r="AC3" s="206">
        <v>90</v>
      </c>
      <c r="AD3" s="206">
        <v>65</v>
      </c>
      <c r="AE3" s="206">
        <v>55</v>
      </c>
      <c r="AF3" s="206">
        <v>50</v>
      </c>
      <c r="AG3" s="206">
        <v>45</v>
      </c>
      <c r="AH3" s="206">
        <v>40</v>
      </c>
      <c r="AI3" s="206">
        <v>35</v>
      </c>
      <c r="AJ3" s="206">
        <v>25</v>
      </c>
      <c r="AK3" s="206">
        <v>20</v>
      </c>
    </row>
    <row r="4" spans="1:37" x14ac:dyDescent="0.25">
      <c r="A4" s="441">
        <f>Altalanos!$A$10</f>
        <v>0</v>
      </c>
      <c r="B4" s="441"/>
      <c r="C4" s="441"/>
      <c r="D4" s="212"/>
      <c r="E4" s="213">
        <f>Altalanos!$C$10</f>
        <v>0</v>
      </c>
      <c r="F4" s="213"/>
      <c r="G4" s="213"/>
      <c r="H4" s="214"/>
      <c r="I4" s="213"/>
      <c r="J4" s="215"/>
      <c r="K4" s="214"/>
      <c r="L4" s="216">
        <f>Altalanos!$E$10</f>
        <v>0</v>
      </c>
      <c r="M4" s="214"/>
      <c r="N4" s="217"/>
      <c r="O4" s="218"/>
      <c r="P4" s="217"/>
      <c r="Y4" s="205"/>
      <c r="Z4" s="205"/>
      <c r="AA4" s="205" t="s">
        <v>74</v>
      </c>
      <c r="AB4" s="206">
        <v>90</v>
      </c>
      <c r="AC4" s="206">
        <v>60</v>
      </c>
      <c r="AD4" s="206">
        <v>45</v>
      </c>
      <c r="AE4" s="206">
        <v>34</v>
      </c>
      <c r="AF4" s="206">
        <v>27</v>
      </c>
      <c r="AG4" s="206">
        <v>22</v>
      </c>
      <c r="AH4" s="206">
        <v>18</v>
      </c>
      <c r="AI4" s="206">
        <v>15</v>
      </c>
      <c r="AJ4" s="206">
        <v>12</v>
      </c>
      <c r="AK4" s="206">
        <v>9</v>
      </c>
    </row>
    <row r="5" spans="1:37" x14ac:dyDescent="0.25">
      <c r="A5" s="31"/>
      <c r="B5" s="31" t="s">
        <v>75</v>
      </c>
      <c r="C5" s="221" t="s">
        <v>76</v>
      </c>
      <c r="D5" s="31" t="s">
        <v>77</v>
      </c>
      <c r="E5" s="31" t="s">
        <v>78</v>
      </c>
      <c r="F5" s="31"/>
      <c r="G5" s="31" t="s">
        <v>26</v>
      </c>
      <c r="H5" s="31"/>
      <c r="I5" s="31" t="s">
        <v>37</v>
      </c>
      <c r="J5" s="31"/>
      <c r="K5" s="222" t="s">
        <v>79</v>
      </c>
      <c r="L5" s="222" t="s">
        <v>80</v>
      </c>
      <c r="M5" s="222" t="s">
        <v>81</v>
      </c>
      <c r="N5" s="194"/>
      <c r="O5" s="210" t="s">
        <v>69</v>
      </c>
      <c r="P5" s="211" t="s">
        <v>70</v>
      </c>
      <c r="Q5" s="194"/>
      <c r="R5" s="210" t="s">
        <v>69</v>
      </c>
      <c r="S5" s="303" t="s">
        <v>118</v>
      </c>
      <c r="Y5" s="205">
        <f>IF(OR(Altalanos!$A$8="F1",Altalanos!$A$8="F2",Altalanos!$A$8="N1",Altalanos!$A$8="N2"),1,2)</f>
        <v>2</v>
      </c>
      <c r="Z5" s="205"/>
      <c r="AA5" s="205" t="s">
        <v>84</v>
      </c>
      <c r="AB5" s="206">
        <v>60</v>
      </c>
      <c r="AC5" s="206">
        <v>40</v>
      </c>
      <c r="AD5" s="206">
        <v>30</v>
      </c>
      <c r="AE5" s="206">
        <v>20</v>
      </c>
      <c r="AF5" s="206">
        <v>18</v>
      </c>
      <c r="AG5" s="206">
        <v>15</v>
      </c>
      <c r="AH5" s="206">
        <v>12</v>
      </c>
      <c r="AI5" s="206">
        <v>10</v>
      </c>
      <c r="AJ5" s="206">
        <v>8</v>
      </c>
      <c r="AK5" s="206">
        <v>6</v>
      </c>
    </row>
    <row r="6" spans="1:37" x14ac:dyDescent="0.25">
      <c r="A6" s="225"/>
      <c r="B6" s="225"/>
      <c r="C6" s="226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194"/>
      <c r="O6" s="219" t="s">
        <v>72</v>
      </c>
      <c r="P6" s="220" t="s">
        <v>73</v>
      </c>
      <c r="Q6" s="194"/>
      <c r="R6" s="219" t="s">
        <v>72</v>
      </c>
      <c r="S6" s="304" t="s">
        <v>119</v>
      </c>
      <c r="Y6" s="205"/>
      <c r="Z6" s="205"/>
      <c r="AA6" s="205" t="s">
        <v>85</v>
      </c>
      <c r="AB6" s="206">
        <v>40</v>
      </c>
      <c r="AC6" s="206">
        <v>25</v>
      </c>
      <c r="AD6" s="206">
        <v>18</v>
      </c>
      <c r="AE6" s="206">
        <v>13</v>
      </c>
      <c r="AF6" s="206">
        <v>10</v>
      </c>
      <c r="AG6" s="206">
        <v>8</v>
      </c>
      <c r="AH6" s="206">
        <v>6</v>
      </c>
      <c r="AI6" s="206">
        <v>5</v>
      </c>
      <c r="AJ6" s="206">
        <v>4</v>
      </c>
      <c r="AK6" s="206">
        <v>3</v>
      </c>
    </row>
    <row r="7" spans="1:37" x14ac:dyDescent="0.25">
      <c r="A7" s="305" t="s">
        <v>68</v>
      </c>
      <c r="B7" s="306">
        <v>14</v>
      </c>
      <c r="C7" s="229">
        <f>IF($B7="","",VLOOKUP($B7,'Lány 1 kcs B ELO'!$A$7:$O$22,5))</f>
        <v>0</v>
      </c>
      <c r="D7" s="229">
        <f>IF($B7="","",VLOOKUP($B7,'Lány 1 kcs B ELO'!$A$7:$O$22,15))</f>
        <v>0</v>
      </c>
      <c r="E7" s="307" t="str">
        <f>UPPER(IF($B7="","",VLOOKUP($B7,'Lány 1 kcs B ELO'!$A$7:$O$22,2)))</f>
        <v>KOVÁCS</v>
      </c>
      <c r="F7" s="308"/>
      <c r="G7" s="307" t="str">
        <f>IF($B7="","",VLOOKUP($B7,'Lány 1 kcs B ELO'!$A$7:$O$22,3))</f>
        <v>Kata</v>
      </c>
      <c r="H7" s="308"/>
      <c r="I7" s="307" t="str">
        <f>IF($B7="","",VLOOKUP($B7,'Lány 1 kcs B ELO'!$A$7:$O$22,4))</f>
        <v>Jászberényi Nagyboldogasszony Katolikus Óvoda, Kéttannyelvű Általános Iskola és Gimnázium</v>
      </c>
      <c r="J7" s="225"/>
      <c r="K7" s="232"/>
      <c r="L7" s="233" t="str">
        <f>IF(K7="","",CONCATENATE(VLOOKUP($Y$3,$AB$1:$AK$1,K7)," pont"))</f>
        <v/>
      </c>
      <c r="M7" s="234"/>
      <c r="N7" s="194"/>
      <c r="O7" s="223" t="s">
        <v>82</v>
      </c>
      <c r="P7" s="224" t="s">
        <v>83</v>
      </c>
      <c r="Q7" s="194"/>
      <c r="R7" s="223" t="s">
        <v>82</v>
      </c>
      <c r="S7" s="309" t="s">
        <v>116</v>
      </c>
      <c r="Y7" s="205"/>
      <c r="Z7" s="205"/>
      <c r="AA7" s="205" t="s">
        <v>86</v>
      </c>
      <c r="AB7" s="206">
        <v>25</v>
      </c>
      <c r="AC7" s="206">
        <v>15</v>
      </c>
      <c r="AD7" s="206">
        <v>13</v>
      </c>
      <c r="AE7" s="206">
        <v>8</v>
      </c>
      <c r="AF7" s="206">
        <v>6</v>
      </c>
      <c r="AG7" s="206">
        <v>4</v>
      </c>
      <c r="AH7" s="206">
        <v>3</v>
      </c>
      <c r="AI7" s="206">
        <v>2</v>
      </c>
      <c r="AJ7" s="206">
        <v>1</v>
      </c>
      <c r="AK7" s="206">
        <v>0</v>
      </c>
    </row>
    <row r="8" spans="1:37" x14ac:dyDescent="0.25">
      <c r="A8" s="227"/>
      <c r="B8" s="310"/>
      <c r="C8" s="236"/>
      <c r="D8" s="236"/>
      <c r="E8" s="236"/>
      <c r="F8" s="236"/>
      <c r="G8" s="236"/>
      <c r="H8" s="236"/>
      <c r="I8" s="236"/>
      <c r="J8" s="225"/>
      <c r="K8" s="227"/>
      <c r="L8" s="227"/>
      <c r="M8" s="237"/>
      <c r="N8" s="194"/>
      <c r="O8" s="194"/>
      <c r="P8" s="194"/>
      <c r="Q8" s="194"/>
      <c r="R8" s="194"/>
      <c r="S8" s="194"/>
      <c r="Y8" s="205"/>
      <c r="Z8" s="205"/>
      <c r="AA8" s="205" t="s">
        <v>87</v>
      </c>
      <c r="AB8" s="206">
        <v>15</v>
      </c>
      <c r="AC8" s="206">
        <v>10</v>
      </c>
      <c r="AD8" s="206">
        <v>7</v>
      </c>
      <c r="AE8" s="206">
        <v>5</v>
      </c>
      <c r="AF8" s="206">
        <v>4</v>
      </c>
      <c r="AG8" s="206">
        <v>3</v>
      </c>
      <c r="AH8" s="206">
        <v>2</v>
      </c>
      <c r="AI8" s="206">
        <v>1</v>
      </c>
      <c r="AJ8" s="206">
        <v>0</v>
      </c>
      <c r="AK8" s="206">
        <v>0</v>
      </c>
    </row>
    <row r="9" spans="1:37" x14ac:dyDescent="0.25">
      <c r="A9" s="227" t="s">
        <v>88</v>
      </c>
      <c r="B9" s="311">
        <v>2</v>
      </c>
      <c r="C9" s="229">
        <f>IF($B9="","",VLOOKUP($B9,'Lány 1 kcs B ELO'!$A$7:$O$22,5))</f>
        <v>0</v>
      </c>
      <c r="D9" s="229">
        <f>IF($B9="","",VLOOKUP($B9,'Lány 1 kcs B ELO'!$A$7:$O$22,15))</f>
        <v>0</v>
      </c>
      <c r="E9" s="230" t="str">
        <f>UPPER(IF($B9="","",VLOOKUP($B9,'Lány 1 kcs B ELO'!$A$7:$O$22,2)))</f>
        <v xml:space="preserve">FABÓ </v>
      </c>
      <c r="F9" s="231"/>
      <c r="G9" s="230" t="str">
        <f>IF($B9="","",VLOOKUP($B9,'Lány 1 kcs B ELO'!$A$7:$O$22,3))</f>
        <v>Emma</v>
      </c>
      <c r="H9" s="231"/>
      <c r="I9" s="230" t="str">
        <f>IF($B9="","",VLOOKUP($B9,'Lány 1 kcs B ELO'!$A$7:$O$22,4))</f>
        <v>Koch Valéria Gimnázium, Általános Iskola, Óvoda és Kollégium Pécs</v>
      </c>
      <c r="J9" s="225"/>
      <c r="K9" s="232"/>
      <c r="L9" s="233" t="str">
        <f>IF(K9="","",CONCATENATE(VLOOKUP($Y$3,$AB$1:$AK$1,K9)," pont"))</f>
        <v/>
      </c>
      <c r="M9" s="234"/>
      <c r="N9" s="194"/>
      <c r="O9" s="194"/>
      <c r="P9" s="194"/>
      <c r="Q9" s="194"/>
      <c r="R9" s="194"/>
      <c r="S9" s="194"/>
      <c r="Y9" s="205"/>
      <c r="Z9" s="205"/>
      <c r="AA9" s="205" t="s">
        <v>89</v>
      </c>
      <c r="AB9" s="206">
        <v>10</v>
      </c>
      <c r="AC9" s="206">
        <v>6</v>
      </c>
      <c r="AD9" s="206">
        <v>4</v>
      </c>
      <c r="AE9" s="206">
        <v>2</v>
      </c>
      <c r="AF9" s="206">
        <v>1</v>
      </c>
      <c r="AG9" s="206">
        <v>0</v>
      </c>
      <c r="AH9" s="206">
        <v>0</v>
      </c>
      <c r="AI9" s="206">
        <v>0</v>
      </c>
      <c r="AJ9" s="206">
        <v>0</v>
      </c>
      <c r="AK9" s="206">
        <v>0</v>
      </c>
    </row>
    <row r="10" spans="1:37" x14ac:dyDescent="0.25">
      <c r="A10" s="227"/>
      <c r="B10" s="310"/>
      <c r="C10" s="236"/>
      <c r="D10" s="236"/>
      <c r="E10" s="236"/>
      <c r="F10" s="236"/>
      <c r="G10" s="236"/>
      <c r="H10" s="236"/>
      <c r="I10" s="236"/>
      <c r="J10" s="225"/>
      <c r="K10" s="227"/>
      <c r="L10" s="227"/>
      <c r="M10" s="237"/>
      <c r="N10" s="194"/>
      <c r="O10" s="194"/>
      <c r="P10" s="194"/>
      <c r="Q10" s="194"/>
      <c r="R10" s="194"/>
      <c r="S10" s="194"/>
      <c r="Y10" s="205"/>
      <c r="Z10" s="205"/>
      <c r="AA10" s="205" t="s">
        <v>90</v>
      </c>
      <c r="AB10" s="206">
        <v>6</v>
      </c>
      <c r="AC10" s="206">
        <v>3</v>
      </c>
      <c r="AD10" s="206">
        <v>2</v>
      </c>
      <c r="AE10" s="206">
        <v>1</v>
      </c>
      <c r="AF10" s="206">
        <v>0</v>
      </c>
      <c r="AG10" s="206">
        <v>0</v>
      </c>
      <c r="AH10" s="206">
        <v>0</v>
      </c>
      <c r="AI10" s="206">
        <v>0</v>
      </c>
      <c r="AJ10" s="206">
        <v>0</v>
      </c>
      <c r="AK10" s="206">
        <v>0</v>
      </c>
    </row>
    <row r="11" spans="1:37" x14ac:dyDescent="0.25">
      <c r="A11" s="227" t="s">
        <v>91</v>
      </c>
      <c r="B11" s="311">
        <v>6</v>
      </c>
      <c r="C11" s="229">
        <f>IF($B11="","",VLOOKUP($B11,'Lány 1 kcs B ELO'!$A$7:$O$22,5))</f>
        <v>0</v>
      </c>
      <c r="D11" s="229">
        <f>IF($B11="","",VLOOKUP($B11,'Lány 1 kcs B ELO'!$A$7:$O$22,15))</f>
        <v>0</v>
      </c>
      <c r="E11" s="230" t="str">
        <f>UPPER(IF($B11="","",VLOOKUP($B11,'Lány 1 kcs B ELO'!$A$7:$O$22,2)))</f>
        <v>OLÁH</v>
      </c>
      <c r="F11" s="231"/>
      <c r="G11" s="230" t="str">
        <f>IF($B11="","",VLOOKUP($B11,'Lány 1 kcs B ELO'!$A$7:$O$22,3))</f>
        <v>Sarolta</v>
      </c>
      <c r="H11" s="231"/>
      <c r="I11" s="230" t="str">
        <f>IF($B11="","",VLOOKUP($B11,'Lány 1 kcs B ELO'!$A$7:$O$22,4))</f>
        <v>Szent György Görögkatolikus Általános Iskola</v>
      </c>
      <c r="J11" s="225"/>
      <c r="K11" s="232"/>
      <c r="L11" s="233" t="str">
        <f>IF(K11="","",CONCATENATE(VLOOKUP($Y$3,$AB$1:$AK$1,K11)," pont"))</f>
        <v/>
      </c>
      <c r="M11" s="234"/>
      <c r="N11" s="194"/>
      <c r="O11" s="194"/>
      <c r="P11" s="194"/>
      <c r="Q11" s="194"/>
      <c r="R11" s="194"/>
      <c r="S11" s="194"/>
      <c r="Y11" s="205"/>
      <c r="Z11" s="205"/>
      <c r="AA11" s="205" t="s">
        <v>92</v>
      </c>
      <c r="AB11" s="206">
        <v>3</v>
      </c>
      <c r="AC11" s="206">
        <v>2</v>
      </c>
      <c r="AD11" s="206">
        <v>1</v>
      </c>
      <c r="AE11" s="206">
        <v>0</v>
      </c>
      <c r="AF11" s="206">
        <v>0</v>
      </c>
      <c r="AG11" s="206">
        <v>0</v>
      </c>
      <c r="AH11" s="206">
        <v>0</v>
      </c>
      <c r="AI11" s="206">
        <v>0</v>
      </c>
      <c r="AJ11" s="206">
        <v>0</v>
      </c>
      <c r="AK11" s="206">
        <v>0</v>
      </c>
    </row>
    <row r="12" spans="1:37" x14ac:dyDescent="0.25">
      <c r="A12" s="225"/>
      <c r="B12" s="305"/>
      <c r="C12" s="226"/>
      <c r="D12" s="225"/>
      <c r="E12" s="225"/>
      <c r="F12" s="225"/>
      <c r="G12" s="225"/>
      <c r="H12" s="225"/>
      <c r="I12" s="225"/>
      <c r="J12" s="225"/>
      <c r="K12" s="226"/>
      <c r="L12" s="226"/>
      <c r="M12" s="302"/>
      <c r="Y12" s="205"/>
      <c r="Z12" s="205"/>
      <c r="AA12" s="205" t="s">
        <v>93</v>
      </c>
      <c r="AB12" s="238">
        <v>0</v>
      </c>
      <c r="AC12" s="238">
        <v>0</v>
      </c>
      <c r="AD12" s="238">
        <v>0</v>
      </c>
      <c r="AE12" s="238">
        <v>0</v>
      </c>
      <c r="AF12" s="238">
        <v>0</v>
      </c>
      <c r="AG12" s="238">
        <v>0</v>
      </c>
      <c r="AH12" s="238">
        <v>0</v>
      </c>
      <c r="AI12" s="238">
        <v>0</v>
      </c>
      <c r="AJ12" s="238">
        <v>0</v>
      </c>
      <c r="AK12" s="238">
        <v>0</v>
      </c>
    </row>
    <row r="13" spans="1:37" x14ac:dyDescent="0.25">
      <c r="A13" s="305" t="s">
        <v>115</v>
      </c>
      <c r="B13" s="306">
        <v>12</v>
      </c>
      <c r="C13" s="229">
        <f>IF($B13="","",VLOOKUP($B13,'Lány 1 kcs B ELO'!$A$7:$O$22,5))</f>
        <v>0</v>
      </c>
      <c r="D13" s="229">
        <f>IF($B13="","",VLOOKUP($B13,'Lány 1 kcs B ELO'!$A$7:$O$22,15))</f>
        <v>0</v>
      </c>
      <c r="E13" s="307" t="str">
        <f>UPPER(IF($B13="","",VLOOKUP($B13,'Lány 1 kcs B ELO'!$A$7:$O$22,2)))</f>
        <v xml:space="preserve">RÉZMŰVES </v>
      </c>
      <c r="F13" s="308"/>
      <c r="G13" s="307" t="str">
        <f>IF($B13="","",VLOOKUP($B13,'Lány 1 kcs B ELO'!$A$7:$O$22,3))</f>
        <v>Kitti</v>
      </c>
      <c r="H13" s="308"/>
      <c r="I13" s="307" t="str">
        <f>IF($B13="","",VLOOKUP($B13,'Lány 1 kcs B ELO'!$A$7:$O$22,4))</f>
        <v>Gyöngyössolymosi Nagy Gyula Katolikus Általános Iskola és Alapfokú Művészeti Iskola</v>
      </c>
      <c r="J13" s="225"/>
      <c r="K13" s="232"/>
      <c r="L13" s="233" t="str">
        <f>IF(K13="","",CONCATENATE(VLOOKUP($Y$3,$AB$1:$AK$1,K13)," pont"))</f>
        <v/>
      </c>
      <c r="M13" s="234"/>
      <c r="Y13" s="205"/>
      <c r="Z13" s="205"/>
      <c r="AA13" s="205" t="s">
        <v>94</v>
      </c>
      <c r="AB13" s="238">
        <v>0</v>
      </c>
      <c r="AC13" s="238">
        <v>0</v>
      </c>
      <c r="AD13" s="238">
        <v>0</v>
      </c>
      <c r="AE13" s="238">
        <v>0</v>
      </c>
      <c r="AF13" s="238">
        <v>0</v>
      </c>
      <c r="AG13" s="238">
        <v>0</v>
      </c>
      <c r="AH13" s="238">
        <v>0</v>
      </c>
      <c r="AI13" s="238">
        <v>0</v>
      </c>
      <c r="AJ13" s="238">
        <v>0</v>
      </c>
      <c r="AK13" s="238">
        <v>0</v>
      </c>
    </row>
    <row r="14" spans="1:37" x14ac:dyDescent="0.25">
      <c r="A14" s="227"/>
      <c r="B14" s="310"/>
      <c r="C14" s="236"/>
      <c r="D14" s="236"/>
      <c r="E14" s="236"/>
      <c r="F14" s="236"/>
      <c r="G14" s="236"/>
      <c r="H14" s="236"/>
      <c r="I14" s="236"/>
      <c r="J14" s="225"/>
      <c r="K14" s="227"/>
      <c r="L14" s="227"/>
      <c r="M14" s="237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</row>
    <row r="15" spans="1:37" x14ac:dyDescent="0.25">
      <c r="A15" s="227" t="s">
        <v>117</v>
      </c>
      <c r="B15" s="311">
        <v>5</v>
      </c>
      <c r="C15" s="229">
        <f>IF($B15="","",VLOOKUP($B15,'Lány 1 kcs B ELO'!$A$7:$O$22,5))</f>
        <v>0</v>
      </c>
      <c r="D15" s="229">
        <f>IF($B15="","",VLOOKUP($B15,'Lány 1 kcs B ELO'!$A$7:$O$22,15))</f>
        <v>0</v>
      </c>
      <c r="E15" s="230" t="str">
        <f>UPPER(IF($B15="","",VLOOKUP($B15,'Lány 1 kcs B ELO'!$A$7:$O$22,2)))</f>
        <v xml:space="preserve">SCHRIFFERT </v>
      </c>
      <c r="F15" s="231"/>
      <c r="G15" s="230" t="str">
        <f>IF($B15="","",VLOOKUP($B15,'Lány 1 kcs B ELO'!$A$7:$O$22,3))</f>
        <v>Janka</v>
      </c>
      <c r="H15" s="231"/>
      <c r="I15" s="230" t="str">
        <f>IF($B15="","",VLOOKUP($B15,'Lány 1 kcs B ELO'!$A$7:$O$22,4))</f>
        <v>Gyulai Implom József Általános Iskola</v>
      </c>
      <c r="J15" s="225"/>
      <c r="K15" s="232"/>
      <c r="L15" s="233" t="str">
        <f>IF(K15="","",CONCATENATE(VLOOKUP($Y$3,$AB$1:$AK$1,K15)," pont"))</f>
        <v/>
      </c>
      <c r="M15" s="23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</row>
    <row r="16" spans="1:37" x14ac:dyDescent="0.25">
      <c r="A16" s="227"/>
      <c r="B16" s="310"/>
      <c r="C16" s="236"/>
      <c r="D16" s="236"/>
      <c r="E16" s="236"/>
      <c r="F16" s="236"/>
      <c r="G16" s="236"/>
      <c r="H16" s="236"/>
      <c r="I16" s="236"/>
      <c r="J16" s="225"/>
      <c r="K16" s="227"/>
      <c r="L16" s="227"/>
      <c r="M16" s="237"/>
      <c r="Y16" s="205"/>
      <c r="Z16" s="205"/>
      <c r="AA16" s="205" t="s">
        <v>68</v>
      </c>
      <c r="AB16" s="205">
        <v>300</v>
      </c>
      <c r="AC16" s="205">
        <v>250</v>
      </c>
      <c r="AD16" s="205">
        <v>220</v>
      </c>
      <c r="AE16" s="205">
        <v>180</v>
      </c>
      <c r="AF16" s="205">
        <v>160</v>
      </c>
      <c r="AG16" s="205">
        <v>150</v>
      </c>
      <c r="AH16" s="205">
        <v>140</v>
      </c>
      <c r="AI16" s="205">
        <v>130</v>
      </c>
      <c r="AJ16" s="205">
        <v>120</v>
      </c>
      <c r="AK16" s="205">
        <v>110</v>
      </c>
    </row>
    <row r="17" spans="1:37" x14ac:dyDescent="0.25">
      <c r="A17" s="227" t="s">
        <v>120</v>
      </c>
      <c r="B17" s="311"/>
      <c r="C17" s="229" t="str">
        <f>IF($B17="","",VLOOKUP($B17,'Lány 1 kcs B ELO'!$A$7:$O$22,5))</f>
        <v/>
      </c>
      <c r="D17" s="229" t="str">
        <f>IF($B17="","",VLOOKUP($B17,'Lány 1 kcs B ELO'!$A$7:$O$22,15))</f>
        <v/>
      </c>
      <c r="E17" s="230" t="s">
        <v>300</v>
      </c>
      <c r="F17" s="231"/>
      <c r="G17" s="230" t="s">
        <v>186</v>
      </c>
      <c r="H17" s="231"/>
      <c r="I17" s="171" t="s">
        <v>187</v>
      </c>
      <c r="J17" s="225"/>
      <c r="K17" s="232"/>
      <c r="L17" s="233" t="str">
        <f>IF(K17="","",CONCATENATE(VLOOKUP($Y$3,$AB$1:$AK$1,K17)," pont"))</f>
        <v/>
      </c>
      <c r="M17" s="234"/>
      <c r="Y17" s="205"/>
      <c r="Z17" s="205"/>
      <c r="AA17" s="205" t="s">
        <v>71</v>
      </c>
      <c r="AB17" s="205">
        <v>250</v>
      </c>
      <c r="AC17" s="205">
        <v>200</v>
      </c>
      <c r="AD17" s="205">
        <v>160</v>
      </c>
      <c r="AE17" s="205">
        <v>140</v>
      </c>
      <c r="AF17" s="205">
        <v>120</v>
      </c>
      <c r="AG17" s="205">
        <v>110</v>
      </c>
      <c r="AH17" s="205">
        <v>100</v>
      </c>
      <c r="AI17" s="205">
        <v>90</v>
      </c>
      <c r="AJ17" s="205">
        <v>80</v>
      </c>
      <c r="AK17" s="205">
        <v>70</v>
      </c>
    </row>
    <row r="18" spans="1:37" x14ac:dyDescent="0.2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Y18" s="205"/>
      <c r="Z18" s="205"/>
      <c r="AA18" s="205" t="s">
        <v>74</v>
      </c>
      <c r="AB18" s="205">
        <v>200</v>
      </c>
      <c r="AC18" s="205">
        <v>150</v>
      </c>
      <c r="AD18" s="205">
        <v>130</v>
      </c>
      <c r="AE18" s="205">
        <v>110</v>
      </c>
      <c r="AF18" s="205">
        <v>95</v>
      </c>
      <c r="AG18" s="205">
        <v>80</v>
      </c>
      <c r="AH18" s="205">
        <v>70</v>
      </c>
      <c r="AI18" s="205">
        <v>60</v>
      </c>
      <c r="AJ18" s="205">
        <v>55</v>
      </c>
      <c r="AK18" s="205">
        <v>50</v>
      </c>
    </row>
    <row r="19" spans="1:37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Y19" s="205"/>
      <c r="Z19" s="205"/>
      <c r="AA19" s="205" t="s">
        <v>84</v>
      </c>
      <c r="AB19" s="205">
        <v>150</v>
      </c>
      <c r="AC19" s="205">
        <v>120</v>
      </c>
      <c r="AD19" s="205">
        <v>100</v>
      </c>
      <c r="AE19" s="205">
        <v>80</v>
      </c>
      <c r="AF19" s="205">
        <v>70</v>
      </c>
      <c r="AG19" s="205">
        <v>60</v>
      </c>
      <c r="AH19" s="205">
        <v>55</v>
      </c>
      <c r="AI19" s="205">
        <v>50</v>
      </c>
      <c r="AJ19" s="205">
        <v>45</v>
      </c>
      <c r="AK19" s="205">
        <v>40</v>
      </c>
    </row>
    <row r="20" spans="1:37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Y20" s="205"/>
      <c r="Z20" s="205"/>
      <c r="AA20" s="205" t="s">
        <v>85</v>
      </c>
      <c r="AB20" s="205">
        <v>120</v>
      </c>
      <c r="AC20" s="205">
        <v>90</v>
      </c>
      <c r="AD20" s="205">
        <v>65</v>
      </c>
      <c r="AE20" s="205">
        <v>55</v>
      </c>
      <c r="AF20" s="205">
        <v>50</v>
      </c>
      <c r="AG20" s="205">
        <v>45</v>
      </c>
      <c r="AH20" s="205">
        <v>40</v>
      </c>
      <c r="AI20" s="205">
        <v>35</v>
      </c>
      <c r="AJ20" s="205">
        <v>25</v>
      </c>
      <c r="AK20" s="205">
        <v>20</v>
      </c>
    </row>
    <row r="21" spans="1:37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Y21" s="205"/>
      <c r="Z21" s="205"/>
      <c r="AA21" s="205" t="s">
        <v>86</v>
      </c>
      <c r="AB21" s="205">
        <v>90</v>
      </c>
      <c r="AC21" s="205">
        <v>60</v>
      </c>
      <c r="AD21" s="205">
        <v>45</v>
      </c>
      <c r="AE21" s="205">
        <v>34</v>
      </c>
      <c r="AF21" s="205">
        <v>27</v>
      </c>
      <c r="AG21" s="205">
        <v>22</v>
      </c>
      <c r="AH21" s="205">
        <v>18</v>
      </c>
      <c r="AI21" s="205">
        <v>15</v>
      </c>
      <c r="AJ21" s="205">
        <v>12</v>
      </c>
      <c r="AK21" s="205">
        <v>9</v>
      </c>
    </row>
    <row r="22" spans="1:37" ht="18.75" customHeight="1" x14ac:dyDescent="0.25">
      <c r="A22" s="225"/>
      <c r="B22" s="443"/>
      <c r="C22" s="443"/>
      <c r="D22" s="444" t="str">
        <f>E7</f>
        <v>KOVÁCS</v>
      </c>
      <c r="E22" s="444"/>
      <c r="F22" s="444" t="str">
        <f>E9</f>
        <v xml:space="preserve">FABÓ </v>
      </c>
      <c r="G22" s="444"/>
      <c r="H22" s="444" t="str">
        <f>E11</f>
        <v>OLÁH</v>
      </c>
      <c r="I22" s="444"/>
      <c r="J22" s="225"/>
      <c r="K22" s="225"/>
      <c r="L22" s="225"/>
      <c r="M22" s="312" t="s">
        <v>79</v>
      </c>
      <c r="Y22" s="205"/>
      <c r="Z22" s="205"/>
      <c r="AA22" s="205" t="s">
        <v>87</v>
      </c>
      <c r="AB22" s="205">
        <v>60</v>
      </c>
      <c r="AC22" s="205">
        <v>40</v>
      </c>
      <c r="AD22" s="205">
        <v>30</v>
      </c>
      <c r="AE22" s="205">
        <v>20</v>
      </c>
      <c r="AF22" s="205">
        <v>18</v>
      </c>
      <c r="AG22" s="205">
        <v>15</v>
      </c>
      <c r="AH22" s="205">
        <v>12</v>
      </c>
      <c r="AI22" s="205">
        <v>10</v>
      </c>
      <c r="AJ22" s="205">
        <v>8</v>
      </c>
      <c r="AK22" s="205">
        <v>6</v>
      </c>
    </row>
    <row r="23" spans="1:37" ht="18.75" customHeight="1" x14ac:dyDescent="0.25">
      <c r="A23" s="239" t="s">
        <v>68</v>
      </c>
      <c r="B23" s="445" t="str">
        <f>E7</f>
        <v>KOVÁCS</v>
      </c>
      <c r="C23" s="445"/>
      <c r="D23" s="446"/>
      <c r="E23" s="446"/>
      <c r="F23" s="447"/>
      <c r="G23" s="447"/>
      <c r="H23" s="447"/>
      <c r="I23" s="447"/>
      <c r="J23" s="225"/>
      <c r="K23" s="225"/>
      <c r="L23" s="225"/>
      <c r="M23" s="313"/>
      <c r="Y23" s="205"/>
      <c r="Z23" s="205"/>
      <c r="AA23" s="205" t="s">
        <v>89</v>
      </c>
      <c r="AB23" s="205">
        <v>40</v>
      </c>
      <c r="AC23" s="205">
        <v>25</v>
      </c>
      <c r="AD23" s="205">
        <v>18</v>
      </c>
      <c r="AE23" s="205">
        <v>13</v>
      </c>
      <c r="AF23" s="205">
        <v>8</v>
      </c>
      <c r="AG23" s="205">
        <v>7</v>
      </c>
      <c r="AH23" s="205">
        <v>6</v>
      </c>
      <c r="AI23" s="205">
        <v>5</v>
      </c>
      <c r="AJ23" s="205">
        <v>4</v>
      </c>
      <c r="AK23" s="205">
        <v>3</v>
      </c>
    </row>
    <row r="24" spans="1:37" ht="18.75" customHeight="1" x14ac:dyDescent="0.25">
      <c r="A24" s="239" t="s">
        <v>88</v>
      </c>
      <c r="B24" s="445" t="str">
        <f>E9</f>
        <v xml:space="preserve">FABÓ </v>
      </c>
      <c r="C24" s="445"/>
      <c r="D24" s="447"/>
      <c r="E24" s="447"/>
      <c r="F24" s="446"/>
      <c r="G24" s="446"/>
      <c r="H24" s="447"/>
      <c r="I24" s="447"/>
      <c r="J24" s="225"/>
      <c r="K24" s="225"/>
      <c r="L24" s="225"/>
      <c r="M24" s="313"/>
      <c r="Y24" s="205"/>
      <c r="Z24" s="205"/>
      <c r="AA24" s="205" t="s">
        <v>90</v>
      </c>
      <c r="AB24" s="205">
        <v>25</v>
      </c>
      <c r="AC24" s="205">
        <v>15</v>
      </c>
      <c r="AD24" s="205">
        <v>13</v>
      </c>
      <c r="AE24" s="205">
        <v>7</v>
      </c>
      <c r="AF24" s="205">
        <v>6</v>
      </c>
      <c r="AG24" s="205">
        <v>5</v>
      </c>
      <c r="AH24" s="205">
        <v>4</v>
      </c>
      <c r="AI24" s="205">
        <v>3</v>
      </c>
      <c r="AJ24" s="205">
        <v>2</v>
      </c>
      <c r="AK24" s="205">
        <v>1</v>
      </c>
    </row>
    <row r="25" spans="1:37" ht="18.75" customHeight="1" x14ac:dyDescent="0.25">
      <c r="A25" s="239" t="s">
        <v>91</v>
      </c>
      <c r="B25" s="445" t="str">
        <f>E11</f>
        <v>OLÁH</v>
      </c>
      <c r="C25" s="445"/>
      <c r="D25" s="447"/>
      <c r="E25" s="447"/>
      <c r="F25" s="447"/>
      <c r="G25" s="447"/>
      <c r="H25" s="446"/>
      <c r="I25" s="446"/>
      <c r="J25" s="225"/>
      <c r="K25" s="225"/>
      <c r="L25" s="225"/>
      <c r="M25" s="313"/>
      <c r="Y25" s="205"/>
      <c r="Z25" s="205"/>
      <c r="AA25" s="205" t="s">
        <v>92</v>
      </c>
      <c r="AB25" s="205">
        <v>15</v>
      </c>
      <c r="AC25" s="205">
        <v>10</v>
      </c>
      <c r="AD25" s="205">
        <v>8</v>
      </c>
      <c r="AE25" s="205">
        <v>4</v>
      </c>
      <c r="AF25" s="205">
        <v>3</v>
      </c>
      <c r="AG25" s="205">
        <v>2</v>
      </c>
      <c r="AH25" s="205">
        <v>1</v>
      </c>
      <c r="AI25" s="205">
        <v>0</v>
      </c>
      <c r="AJ25" s="205">
        <v>0</v>
      </c>
      <c r="AK25" s="205">
        <v>0</v>
      </c>
    </row>
    <row r="26" spans="1:37" x14ac:dyDescent="0.2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314"/>
      <c r="Y26" s="205"/>
      <c r="Z26" s="205"/>
      <c r="AA26" s="205" t="s">
        <v>93</v>
      </c>
      <c r="AB26" s="205">
        <v>10</v>
      </c>
      <c r="AC26" s="205">
        <v>6</v>
      </c>
      <c r="AD26" s="205">
        <v>4</v>
      </c>
      <c r="AE26" s="205">
        <v>2</v>
      </c>
      <c r="AF26" s="205">
        <v>1</v>
      </c>
      <c r="AG26" s="205">
        <v>0</v>
      </c>
      <c r="AH26" s="205">
        <v>0</v>
      </c>
      <c r="AI26" s="205">
        <v>0</v>
      </c>
      <c r="AJ26" s="205">
        <v>0</v>
      </c>
      <c r="AK26" s="205">
        <v>0</v>
      </c>
    </row>
    <row r="27" spans="1:37" ht="18.75" customHeight="1" x14ac:dyDescent="0.25">
      <c r="A27" s="225"/>
      <c r="B27" s="443"/>
      <c r="C27" s="443"/>
      <c r="D27" s="444" t="str">
        <f>E13</f>
        <v xml:space="preserve">RÉZMŰVES </v>
      </c>
      <c r="E27" s="444"/>
      <c r="F27" s="444" t="str">
        <f>E15</f>
        <v xml:space="preserve">SCHRIFFERT </v>
      </c>
      <c r="G27" s="444"/>
      <c r="H27" s="444" t="str">
        <f>E17</f>
        <v>DÓRA</v>
      </c>
      <c r="I27" s="444"/>
      <c r="J27" s="225"/>
      <c r="K27" s="225"/>
      <c r="L27" s="225"/>
      <c r="M27" s="314"/>
      <c r="Y27" s="205"/>
      <c r="Z27" s="205"/>
      <c r="AA27" s="205" t="s">
        <v>94</v>
      </c>
      <c r="AB27" s="205">
        <v>3</v>
      </c>
      <c r="AC27" s="205">
        <v>2</v>
      </c>
      <c r="AD27" s="205">
        <v>1</v>
      </c>
      <c r="AE27" s="205">
        <v>0</v>
      </c>
      <c r="AF27" s="205">
        <v>0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</row>
    <row r="28" spans="1:37" ht="18.75" customHeight="1" x14ac:dyDescent="0.25">
      <c r="A28" s="239" t="s">
        <v>115</v>
      </c>
      <c r="B28" s="445" t="str">
        <f>E13</f>
        <v xml:space="preserve">RÉZMŰVES </v>
      </c>
      <c r="C28" s="445"/>
      <c r="D28" s="446"/>
      <c r="E28" s="446"/>
      <c r="F28" s="447"/>
      <c r="G28" s="447"/>
      <c r="H28" s="447"/>
      <c r="I28" s="447"/>
      <c r="J28" s="225"/>
      <c r="K28" s="225"/>
      <c r="L28" s="225"/>
      <c r="M28" s="313"/>
    </row>
    <row r="29" spans="1:37" ht="18.75" customHeight="1" x14ac:dyDescent="0.25">
      <c r="A29" s="239" t="s">
        <v>117</v>
      </c>
      <c r="B29" s="445" t="str">
        <f>E15</f>
        <v xml:space="preserve">SCHRIFFERT </v>
      </c>
      <c r="C29" s="445"/>
      <c r="D29" s="447"/>
      <c r="E29" s="447"/>
      <c r="F29" s="446"/>
      <c r="G29" s="446"/>
      <c r="H29" s="447"/>
      <c r="I29" s="447"/>
      <c r="J29" s="225"/>
      <c r="K29" s="225"/>
      <c r="L29" s="225"/>
      <c r="M29" s="313"/>
    </row>
    <row r="30" spans="1:37" ht="18.75" customHeight="1" x14ac:dyDescent="0.25">
      <c r="A30" s="239" t="s">
        <v>120</v>
      </c>
      <c r="B30" s="445" t="str">
        <f>E17</f>
        <v>DÓRA</v>
      </c>
      <c r="C30" s="445"/>
      <c r="D30" s="447"/>
      <c r="E30" s="447"/>
      <c r="F30" s="447"/>
      <c r="G30" s="447"/>
      <c r="H30" s="446"/>
      <c r="I30" s="446"/>
      <c r="J30" s="225"/>
      <c r="K30" s="225"/>
      <c r="L30" s="225"/>
      <c r="M30" s="313"/>
    </row>
    <row r="31" spans="1:37" x14ac:dyDescent="0.2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</row>
    <row r="32" spans="1:37" x14ac:dyDescent="0.25">
      <c r="A32" s="225" t="s">
        <v>121</v>
      </c>
      <c r="B32" s="225"/>
      <c r="C32" s="450" t="str">
        <f>IF(M23=1,B23,IF(M24=1,B24,IF(M25=1,B25,"")))</f>
        <v/>
      </c>
      <c r="D32" s="450"/>
      <c r="E32" s="227" t="s">
        <v>122</v>
      </c>
      <c r="F32" s="450" t="str">
        <f>IF(M28=1,B28,IF(M29=1,B29,IF(M30=1,B30,"")))</f>
        <v/>
      </c>
      <c r="G32" s="450"/>
      <c r="H32" s="225"/>
      <c r="I32" s="240"/>
      <c r="J32" s="225"/>
      <c r="K32" s="225"/>
      <c r="L32" s="225"/>
      <c r="M32" s="225"/>
    </row>
    <row r="33" spans="1:19" x14ac:dyDescent="0.25">
      <c r="A33" s="225"/>
      <c r="B33" s="225"/>
      <c r="C33" s="225"/>
      <c r="D33" s="225"/>
      <c r="E33" s="225"/>
      <c r="F33" s="227"/>
      <c r="G33" s="227"/>
      <c r="H33" s="225"/>
      <c r="I33" s="225"/>
      <c r="J33" s="225"/>
      <c r="K33" s="225"/>
      <c r="L33" s="225"/>
      <c r="M33" s="225"/>
    </row>
    <row r="34" spans="1:19" x14ac:dyDescent="0.25">
      <c r="A34" s="225" t="s">
        <v>123</v>
      </c>
      <c r="B34" s="225"/>
      <c r="C34" s="450" t="str">
        <f>IF(M23=2,B23,IF(M24=2,B24,IF(M25=2,B25,"")))</f>
        <v/>
      </c>
      <c r="D34" s="450"/>
      <c r="E34" s="227" t="s">
        <v>122</v>
      </c>
      <c r="F34" s="450" t="str">
        <f>IF(M28=2,B28,IF(M29=2,B29,IF(M30=2,B30,"")))</f>
        <v/>
      </c>
      <c r="G34" s="450"/>
      <c r="H34" s="225"/>
      <c r="I34" s="240"/>
      <c r="J34" s="225"/>
      <c r="K34" s="225"/>
      <c r="L34" s="225"/>
      <c r="M34" s="225"/>
    </row>
    <row r="35" spans="1:19" x14ac:dyDescent="0.25">
      <c r="A35" s="225"/>
      <c r="B35" s="225"/>
      <c r="C35" s="315"/>
      <c r="D35" s="315"/>
      <c r="E35" s="227"/>
      <c r="F35" s="315"/>
      <c r="G35" s="315"/>
      <c r="H35" s="225"/>
      <c r="I35" s="225"/>
      <c r="J35" s="225"/>
      <c r="K35" s="225"/>
      <c r="L35" s="225"/>
      <c r="M35" s="225"/>
    </row>
    <row r="36" spans="1:19" x14ac:dyDescent="0.25">
      <c r="A36" s="225" t="s">
        <v>124</v>
      </c>
      <c r="B36" s="225"/>
      <c r="C36" s="450" t="str">
        <f>IF(M23=3,B23,IF(M24=3,B24,IF(M25=3,B25,"")))</f>
        <v/>
      </c>
      <c r="D36" s="450"/>
      <c r="E36" s="227" t="s">
        <v>122</v>
      </c>
      <c r="F36" s="450" t="str">
        <f>IF(M28=3,B28,IF(M29=3,B29,IF(M30=3,B30,"")))</f>
        <v/>
      </c>
      <c r="G36" s="450"/>
      <c r="H36" s="225"/>
      <c r="I36" s="240"/>
      <c r="J36" s="225"/>
      <c r="K36" s="225"/>
      <c r="L36" s="225"/>
      <c r="M36" s="225"/>
    </row>
    <row r="37" spans="1:19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</row>
    <row r="38" spans="1:19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40"/>
      <c r="M38" s="225"/>
      <c r="O38" s="194"/>
      <c r="P38" s="194"/>
      <c r="Q38" s="194"/>
      <c r="R38" s="194"/>
      <c r="S38" s="194"/>
    </row>
    <row r="39" spans="1:19" x14ac:dyDescent="0.25">
      <c r="A39" s="241" t="s">
        <v>77</v>
      </c>
      <c r="B39" s="242"/>
      <c r="C39" s="243"/>
      <c r="D39" s="244" t="s">
        <v>95</v>
      </c>
      <c r="E39" s="245" t="s">
        <v>96</v>
      </c>
      <c r="F39" s="246"/>
      <c r="G39" s="244" t="s">
        <v>95</v>
      </c>
      <c r="H39" s="245" t="s">
        <v>97</v>
      </c>
      <c r="I39" s="247"/>
      <c r="J39" s="245" t="s">
        <v>98</v>
      </c>
      <c r="K39" s="248" t="s">
        <v>99</v>
      </c>
      <c r="L39" s="31"/>
      <c r="M39" s="246"/>
      <c r="O39" s="194"/>
      <c r="P39" s="251"/>
      <c r="Q39" s="251"/>
      <c r="R39" s="208"/>
      <c r="S39" s="194"/>
    </row>
    <row r="40" spans="1:19" x14ac:dyDescent="0.25">
      <c r="A40" s="252" t="s">
        <v>100</v>
      </c>
      <c r="B40" s="253"/>
      <c r="C40" s="254"/>
      <c r="D40" s="255">
        <v>1</v>
      </c>
      <c r="E40" s="449" t="str">
        <f>IF(D40&gt;$R$47,0,UPPER(VLOOKUP(D40,'Lány 1 kcs B ELO'!$A$7:$Q$134,2)))</f>
        <v>NAGY</v>
      </c>
      <c r="F40" s="449"/>
      <c r="G40" s="256" t="s">
        <v>101</v>
      </c>
      <c r="H40" s="253"/>
      <c r="I40" s="257"/>
      <c r="J40" s="258"/>
      <c r="K40" s="259" t="s">
        <v>102</v>
      </c>
      <c r="L40" s="260"/>
      <c r="M40" s="279"/>
      <c r="O40" s="194"/>
      <c r="P40" s="209"/>
      <c r="Q40" s="209"/>
      <c r="R40" s="262"/>
      <c r="S40" s="194"/>
    </row>
    <row r="41" spans="1:19" x14ac:dyDescent="0.25">
      <c r="A41" s="263" t="s">
        <v>103</v>
      </c>
      <c r="B41" s="264"/>
      <c r="C41" s="265"/>
      <c r="D41" s="266">
        <v>2</v>
      </c>
      <c r="E41" s="448" t="str">
        <f>IF(D41&gt;$R$47,0,UPPER(VLOOKUP(D41,'Lány 1 kcs B ELO'!$A$7:$Q$134,2)))</f>
        <v xml:space="preserve">FABÓ </v>
      </c>
      <c r="F41" s="448"/>
      <c r="G41" s="267" t="s">
        <v>104</v>
      </c>
      <c r="H41" s="268"/>
      <c r="I41" s="269"/>
      <c r="J41" s="270"/>
      <c r="K41" s="271"/>
      <c r="L41" s="240"/>
      <c r="M41" s="272"/>
      <c r="O41" s="194"/>
      <c r="P41" s="262"/>
      <c r="Q41" s="273"/>
      <c r="R41" s="262"/>
      <c r="S41" s="194"/>
    </row>
    <row r="42" spans="1:19" x14ac:dyDescent="0.25">
      <c r="A42" s="274"/>
      <c r="B42" s="275"/>
      <c r="C42" s="276"/>
      <c r="D42" s="266"/>
      <c r="E42" s="277"/>
      <c r="F42" s="278"/>
      <c r="G42" s="267" t="s">
        <v>105</v>
      </c>
      <c r="H42" s="268"/>
      <c r="I42" s="269"/>
      <c r="J42" s="270"/>
      <c r="K42" s="259" t="s">
        <v>106</v>
      </c>
      <c r="L42" s="260"/>
      <c r="M42" s="279"/>
      <c r="O42" s="194"/>
      <c r="P42" s="209"/>
      <c r="Q42" s="209"/>
      <c r="R42" s="262"/>
      <c r="S42" s="194"/>
    </row>
    <row r="43" spans="1:19" x14ac:dyDescent="0.25">
      <c r="A43" s="280"/>
      <c r="B43" s="281"/>
      <c r="C43" s="282"/>
      <c r="D43" s="266"/>
      <c r="E43" s="277"/>
      <c r="F43" s="278"/>
      <c r="G43" s="267" t="s">
        <v>107</v>
      </c>
      <c r="H43" s="268"/>
      <c r="I43" s="269"/>
      <c r="J43" s="270"/>
      <c r="K43" s="283"/>
      <c r="L43" s="278"/>
      <c r="M43" s="261"/>
      <c r="O43" s="194"/>
      <c r="P43" s="262"/>
      <c r="Q43" s="273"/>
      <c r="R43" s="262"/>
      <c r="S43" s="194"/>
    </row>
    <row r="44" spans="1:19" x14ac:dyDescent="0.25">
      <c r="A44" s="284"/>
      <c r="B44" s="285"/>
      <c r="C44" s="286"/>
      <c r="D44" s="266"/>
      <c r="E44" s="277"/>
      <c r="F44" s="278"/>
      <c r="G44" s="267" t="s">
        <v>108</v>
      </c>
      <c r="H44" s="268"/>
      <c r="I44" s="269"/>
      <c r="J44" s="270"/>
      <c r="K44" s="263"/>
      <c r="L44" s="240"/>
      <c r="M44" s="272"/>
      <c r="O44" s="194"/>
      <c r="P44" s="262"/>
      <c r="Q44" s="273"/>
      <c r="R44" s="262"/>
      <c r="S44" s="194"/>
    </row>
    <row r="45" spans="1:19" x14ac:dyDescent="0.25">
      <c r="A45" s="287"/>
      <c r="B45" s="288"/>
      <c r="C45" s="282"/>
      <c r="D45" s="266"/>
      <c r="E45" s="277"/>
      <c r="F45" s="278"/>
      <c r="G45" s="267" t="s">
        <v>109</v>
      </c>
      <c r="H45" s="268"/>
      <c r="I45" s="269"/>
      <c r="J45" s="270"/>
      <c r="K45" s="259" t="s">
        <v>33</v>
      </c>
      <c r="L45" s="260"/>
      <c r="M45" s="279"/>
      <c r="O45" s="194"/>
      <c r="P45" s="209"/>
      <c r="Q45" s="209"/>
      <c r="R45" s="262"/>
      <c r="S45" s="194"/>
    </row>
    <row r="46" spans="1:19" x14ac:dyDescent="0.25">
      <c r="A46" s="287"/>
      <c r="B46" s="288"/>
      <c r="C46" s="289"/>
      <c r="D46" s="266"/>
      <c r="E46" s="277"/>
      <c r="F46" s="278"/>
      <c r="G46" s="267" t="s">
        <v>110</v>
      </c>
      <c r="H46" s="268"/>
      <c r="I46" s="269"/>
      <c r="J46" s="270"/>
      <c r="K46" s="283"/>
      <c r="L46" s="278"/>
      <c r="M46" s="261"/>
      <c r="O46" s="194"/>
      <c r="P46" s="262"/>
      <c r="Q46" s="273"/>
      <c r="R46" s="262"/>
      <c r="S46" s="194"/>
    </row>
    <row r="47" spans="1:19" x14ac:dyDescent="0.25">
      <c r="A47" s="290"/>
      <c r="B47" s="291"/>
      <c r="C47" s="292"/>
      <c r="D47" s="293"/>
      <c r="E47" s="294"/>
      <c r="F47" s="240"/>
      <c r="G47" s="295" t="s">
        <v>111</v>
      </c>
      <c r="H47" s="264"/>
      <c r="I47" s="296"/>
      <c r="J47" s="297"/>
      <c r="K47" s="263">
        <f>L4</f>
        <v>0</v>
      </c>
      <c r="L47" s="240"/>
      <c r="M47" s="272"/>
      <c r="O47" s="194"/>
      <c r="P47" s="262"/>
      <c r="Q47" s="273"/>
      <c r="R47" s="298">
        <f>MIN(4,'Lány 1 kcs B ELO'!Q5)</f>
        <v>4</v>
      </c>
      <c r="S47" s="194"/>
    </row>
    <row r="48" spans="1:19" x14ac:dyDescent="0.25">
      <c r="O48" s="194"/>
      <c r="P48" s="194"/>
      <c r="Q48" s="194"/>
      <c r="R48" s="194"/>
      <c r="S48" s="194"/>
    </row>
    <row r="49" spans="15:19" x14ac:dyDescent="0.25">
      <c r="O49" s="194"/>
      <c r="P49" s="194"/>
      <c r="Q49" s="194"/>
      <c r="R49" s="194"/>
      <c r="S49" s="194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94" priority="1" stopIfTrue="1">
      <formula>$O$1="CU"</formula>
    </cfRule>
  </conditionalFormatting>
  <conditionalFormatting sqref="E7 E9 E11 E13 E15 E17">
    <cfRule type="cellIs" dxfId="93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48</vt:i4>
      </vt:variant>
    </vt:vector>
  </HeadingPairs>
  <TitlesOfParts>
    <vt:vector size="69" baseType="lpstr">
      <vt:lpstr>Altalanos</vt:lpstr>
      <vt:lpstr>Birók</vt:lpstr>
      <vt:lpstr>Lány 1  kcs A ELO</vt:lpstr>
      <vt:lpstr>Lány 1 kcs A</vt:lpstr>
      <vt:lpstr>Lány 1 kcs B ELO</vt:lpstr>
      <vt:lpstr>Lány 1 kcs B 1 cs.</vt:lpstr>
      <vt:lpstr>Lány 1 kcs. B 2 cs.</vt:lpstr>
      <vt:lpstr>Lány 1 kcs 3 csop.</vt:lpstr>
      <vt:lpstr>Lány 1 kcs. 4-5 csop.</vt:lpstr>
      <vt:lpstr>Lány 1 kcs 6-7. csop</vt:lpstr>
      <vt:lpstr>Lány 1 kcs B Döntő</vt:lpstr>
      <vt:lpstr>Fiú 1 kcs. A ELO</vt:lpstr>
      <vt:lpstr>Fiú 1 kcs A 1 csop.</vt:lpstr>
      <vt:lpstr>Fiú 1 kcs A 2-3 csop.</vt:lpstr>
      <vt:lpstr>Fiú 1 kcs A Döntő</vt:lpstr>
      <vt:lpstr>Fiú 1 kcs. B ELO</vt:lpstr>
      <vt:lpstr>Fiú 1 kcs B 1 csop.</vt:lpstr>
      <vt:lpstr>Fiú 1 kcs B 2-3 csop.</vt:lpstr>
      <vt:lpstr>Fiú 1 kcs. 4-5 csop.</vt:lpstr>
      <vt:lpstr>Fiú 1 kcs B 6-7 csop.</vt:lpstr>
      <vt:lpstr>Fiú 1 kcs B Döntő</vt:lpstr>
      <vt:lpstr>Birók!Excel_BuiltIn_Print_Area</vt:lpstr>
      <vt:lpstr>'Fiú 1 kcs A 1 csop.'!Excel_BuiltIn_Print_Area</vt:lpstr>
      <vt:lpstr>'Fiú 1 kcs A 2-3 csop.'!Excel_BuiltIn_Print_Area</vt:lpstr>
      <vt:lpstr>'Fiú 1 kcs A Döntő'!Excel_BuiltIn_Print_Area</vt:lpstr>
      <vt:lpstr>'Fiú 1 kcs B 1 csop.'!Excel_BuiltIn_Print_Area</vt:lpstr>
      <vt:lpstr>'Fiú 1 kcs B 2-3 csop.'!Excel_BuiltIn_Print_Area</vt:lpstr>
      <vt:lpstr>'Fiú 1 kcs B 6-7 csop.'!Excel_BuiltIn_Print_Area</vt:lpstr>
      <vt:lpstr>'Fiú 1 kcs B Döntő'!Excel_BuiltIn_Print_Area</vt:lpstr>
      <vt:lpstr>'Fiú 1 kcs. 4-5 csop.'!Excel_BuiltIn_Print_Area</vt:lpstr>
      <vt:lpstr>'Fiú 1 kcs. A ELO'!Excel_BuiltIn_Print_Area</vt:lpstr>
      <vt:lpstr>'Fiú 1 kcs. B ELO'!Excel_BuiltIn_Print_Area</vt:lpstr>
      <vt:lpstr>'Lány 1  kcs A ELO'!Excel_BuiltIn_Print_Area</vt:lpstr>
      <vt:lpstr>'Lány 1 kcs 3 csop.'!Excel_BuiltIn_Print_Area</vt:lpstr>
      <vt:lpstr>'Lány 1 kcs 6-7. csop'!Excel_BuiltIn_Print_Area</vt:lpstr>
      <vt:lpstr>'Lány 1 kcs A'!Excel_BuiltIn_Print_Area</vt:lpstr>
      <vt:lpstr>'Lány 1 kcs B 1 cs.'!Excel_BuiltIn_Print_Area</vt:lpstr>
      <vt:lpstr>'Lány 1 kcs B Döntő'!Excel_BuiltIn_Print_Area</vt:lpstr>
      <vt:lpstr>'Lány 1 kcs B ELO'!Excel_BuiltIn_Print_Area</vt:lpstr>
      <vt:lpstr>'Lány 1 kcs. 4-5 csop.'!Excel_BuiltIn_Print_Area</vt:lpstr>
      <vt:lpstr>'Lány 1 kcs. B 2 cs.'!Excel_BuiltIn_Print_Area</vt:lpstr>
      <vt:lpstr>'Fiú 1 kcs. A ELO'!Excel_BuiltIn_Print_Titles</vt:lpstr>
      <vt:lpstr>'Fiú 1 kcs. B ELO'!Excel_BuiltIn_Print_Titles</vt:lpstr>
      <vt:lpstr>'Lány 1  kcs A ELO'!Excel_BuiltIn_Print_Titles</vt:lpstr>
      <vt:lpstr>'Lány 1 kcs B ELO'!Excel_BuiltIn_Print_Titles</vt:lpstr>
      <vt:lpstr>'Fiú 1 kcs. A ELO'!Nyomtatási_cím</vt:lpstr>
      <vt:lpstr>'Fiú 1 kcs. B ELO'!Nyomtatási_cím</vt:lpstr>
      <vt:lpstr>'Lány 1  kcs A ELO'!Nyomtatási_cím</vt:lpstr>
      <vt:lpstr>'Lány 1 kcs B ELO'!Nyomtatási_cím</vt:lpstr>
      <vt:lpstr>Birók!Nyomtatási_terület</vt:lpstr>
      <vt:lpstr>'Fiú 1 kcs A 1 csop.'!Nyomtatási_terület</vt:lpstr>
      <vt:lpstr>'Fiú 1 kcs A 2-3 csop.'!Nyomtatási_terület</vt:lpstr>
      <vt:lpstr>'Fiú 1 kcs A Döntő'!Nyomtatási_terület</vt:lpstr>
      <vt:lpstr>'Fiú 1 kcs B 1 csop.'!Nyomtatási_terület</vt:lpstr>
      <vt:lpstr>'Fiú 1 kcs B 2-3 csop.'!Nyomtatási_terület</vt:lpstr>
      <vt:lpstr>'Fiú 1 kcs B 6-7 csop.'!Nyomtatási_terület</vt:lpstr>
      <vt:lpstr>'Fiú 1 kcs B Döntő'!Nyomtatási_terület</vt:lpstr>
      <vt:lpstr>'Fiú 1 kcs. 4-5 csop.'!Nyomtatási_terület</vt:lpstr>
      <vt:lpstr>'Fiú 1 kcs. A ELO'!Nyomtatási_terület</vt:lpstr>
      <vt:lpstr>'Fiú 1 kcs. B ELO'!Nyomtatási_terület</vt:lpstr>
      <vt:lpstr>'Lány 1  kcs A ELO'!Nyomtatási_terület</vt:lpstr>
      <vt:lpstr>'Lány 1 kcs 3 csop.'!Nyomtatási_terület</vt:lpstr>
      <vt:lpstr>'Lány 1 kcs 6-7. csop'!Nyomtatási_terület</vt:lpstr>
      <vt:lpstr>'Lány 1 kcs A'!Nyomtatási_terület</vt:lpstr>
      <vt:lpstr>'Lány 1 kcs B 1 cs.'!Nyomtatási_terület</vt:lpstr>
      <vt:lpstr>'Lány 1 kcs B Döntő'!Nyomtatási_terület</vt:lpstr>
      <vt:lpstr>'Lány 1 kcs B ELO'!Nyomtatási_terület</vt:lpstr>
      <vt:lpstr>'Lány 1 kcs. 4-5 csop.'!Nyomtatási_terület</vt:lpstr>
      <vt:lpstr>'Lány 1 kcs. B 2 cs.'!Nyomtatási_terület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János Guti</cp:lastModifiedBy>
  <dcterms:created xsi:type="dcterms:W3CDTF">2026-05-21T06:54:00Z</dcterms:created>
  <dcterms:modified xsi:type="dcterms:W3CDTF">2026-05-21T06:54:00Z</dcterms:modified>
</cp:coreProperties>
</file>