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3.xml" ContentType="application/vnd.ms-excel.controlproperties+xml"/>
  <Override PartName="/xl/drawings/drawing7.xml" ContentType="application/vnd.openxmlformats-officedocument.drawing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7.xml" ContentType="application/vnd.ms-excel.controlproperties+xml"/>
  <Override PartName="/xl/drawings/drawing11.xml" ContentType="application/vnd.openxmlformats-officedocument.drawing+xml"/>
  <Override PartName="/xl/ctrlProps/ctrlProp8.xml" ContentType="application/vnd.ms-excel.controlproperties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9.xml" ContentType="application/vnd.ms-excel.controlproperties+xml"/>
  <Override PartName="/xl/drawings/drawing15.xml" ContentType="application/vnd.openxmlformats-officedocument.drawing+xml"/>
  <Override PartName="/xl/ctrlProps/ctrlProp10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6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trlProps/ctrlProp13.xml" ContentType="application/vnd.ms-excel.controlproperties+xml"/>
  <Override PartName="/xl/drawings/drawing19.xml" ContentType="application/vnd.openxmlformats-officedocument.drawing+xml"/>
  <Override PartName="/xl/ctrlProps/ctrlProp14.xml" ContentType="application/vnd.ms-excel.controlproperties+xml"/>
  <Override PartName="/xl/comments7.xml" ContentType="application/vnd.openxmlformats-officedocument.spreadsheetml.comments+xml"/>
  <Override PartName="/xl/drawings/drawing20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8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trlProps/ctrlProp17.xml" ContentType="application/vnd.ms-excel.controlproperties+xml"/>
  <Override PartName="/xl/drawings/drawing23.xml" ContentType="application/vnd.openxmlformats-officedocument.drawing+xml"/>
  <Override PartName="/xl/ctrlProps/ctrlProp18.xml" ContentType="application/vnd.ms-excel.controlproperties+xml"/>
  <Override PartName="/xl/comments9.xml" ContentType="application/vnd.openxmlformats-officedocument.spreadsheetml.comments+xml"/>
  <Override PartName="/xl/drawings/drawing2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omments10.xml" ContentType="application/vnd.openxmlformats-officedocument.spreadsheetml.comments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trlProps/ctrlProp21.xml" ContentType="application/vnd.ms-excel.controlproperties+xml"/>
  <Override PartName="/xl/drawings/drawing27.xml" ContentType="application/vnd.openxmlformats-officedocument.drawing+xml"/>
  <Override PartName="/xl/ctrlProps/ctrlProp22.xml" ContentType="application/vnd.ms-excel.controlproperties+xml"/>
  <Override PartName="/xl/comments11.xml" ContentType="application/vnd.openxmlformats-officedocument.spreadsheetml.comments+xml"/>
  <Override PartName="/xl/drawings/drawing28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omments12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trlProps/ctrlProp25.xml" ContentType="application/vnd.ms-excel.controlproperties+xml"/>
  <Override PartName="/xl/drawings/drawing31.xml" ContentType="application/vnd.openxmlformats-officedocument.drawing+xml"/>
  <Override PartName="/xl/ctrlProps/ctrlProp26.xml" ContentType="application/vnd.ms-excel.controlproperties+xml"/>
  <Override PartName="/xl/comments13.xml" ContentType="application/vnd.openxmlformats-officedocument.spreadsheetml.comments+xml"/>
  <Override PartName="/xl/drawings/drawing3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omments14.xml" ContentType="application/vnd.openxmlformats-officedocument.spreadsheetml.comments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trlProps/ctrlProp29.xml" ContentType="application/vnd.ms-excel.controlproperties+xml"/>
  <Override PartName="/xl/drawings/drawing35.xml" ContentType="application/vnd.openxmlformats-officedocument.drawing+xml"/>
  <Override PartName="/xl/ctrlProps/ctrlProp30.xml" ContentType="application/vnd.ms-excel.controlproperties+xml"/>
  <Override PartName="/xl/comments15.xml" ContentType="application/vnd.openxmlformats-officedocument.spreadsheetml.comment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trlProps/ctrlProp31.xml" ContentType="application/vnd.ms-excel.controlproperties+xml"/>
  <Override PartName="/xl/drawings/drawing39.xml" ContentType="application/vnd.openxmlformats-officedocument.drawing+xml"/>
  <Override PartName="/xl/ctrlProps/ctrlProp32.xml" ContentType="application/vnd.ms-excel.controlproperties+xml"/>
  <Override PartName="/xl/comments16.xml" ContentType="application/vnd.openxmlformats-officedocument.spreadsheetml.comments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trlProps/ctrlProp33.xml" ContentType="application/vnd.ms-excel.controlproperties+xml"/>
  <Override PartName="/xl/drawings/drawing43.xml" ContentType="application/vnd.openxmlformats-officedocument.drawing+xml"/>
  <Override PartName="/xl/ctrlProps/ctrlProp34.xml" ContentType="application/vnd.ms-excel.controlproperties+xml"/>
  <Override PartName="/xl/comments17.xml" ContentType="application/vnd.openxmlformats-officedocument.spreadsheetml.comments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trlProps/ctrlProp35.xml" ContentType="application/vnd.ms-excel.controlproperties+xml"/>
  <Override PartName="/xl/drawings/drawing47.xml" ContentType="application/vnd.openxmlformats-officedocument.drawing+xml"/>
  <Override PartName="/xl/ctrlProps/ctrlProp36.xml" ContentType="application/vnd.ms-excel.controlproperties+xml"/>
  <Override PartName="/xl/comments18.xml" ContentType="application/vnd.openxmlformats-officedocument.spreadsheetml.comments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trlProps/ctrlProp37.xml" ContentType="application/vnd.ms-excel.controlproperties+xml"/>
  <Override PartName="/xl/drawings/drawing51.xml" ContentType="application/vnd.openxmlformats-officedocument.drawing+xml"/>
  <Override PartName="/xl/ctrlProps/ctrlProp38.xml" ContentType="application/vnd.ms-excel.controlproperties+xml"/>
  <Override PartName="/xl/comments19.xml" ContentType="application/vnd.openxmlformats-officedocument.spreadsheetml.comments+xml"/>
  <Override PartName="/xl/drawings/drawing5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omments20.xml" ContentType="application/vnd.openxmlformats-officedocument.spreadsheetml.comments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trlProps/ctrlProp41.xml" ContentType="application/vnd.ms-excel.controlproperties+xml"/>
  <Override PartName="/xl/drawings/drawing55.xml" ContentType="application/vnd.openxmlformats-officedocument.drawing+xml"/>
  <Override PartName="/xl/ctrlProps/ctrlProp42.xml" ContentType="application/vnd.ms-excel.controlproperties+xml"/>
  <Override PartName="/xl/comments21.xml" ContentType="application/vnd.openxmlformats-officedocument.spreadsheetml.comments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ctrlProps/ctrlProp43.xml" ContentType="application/vnd.ms-excel.controlproperties+xml"/>
  <Override PartName="/xl/drawings/drawing59.xml" ContentType="application/vnd.openxmlformats-officedocument.drawing+xml"/>
  <Override PartName="/xl/ctrlProps/ctrlProp44.xml" ContentType="application/vnd.ms-excel.controlproperties+xml"/>
  <Override PartName="/xl/comments22.xml" ContentType="application/vnd.openxmlformats-officedocument.spreadsheetml.comments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trlProps/ctrlProp45.xml" ContentType="application/vnd.ms-excel.controlproperties+xml"/>
  <Override PartName="/xl/drawings/drawing63.xml" ContentType="application/vnd.openxmlformats-officedocument.drawing+xml"/>
  <Override PartName="/xl/ctrlProps/ctrlProp46.xml" ContentType="application/vnd.ms-excel.controlproperties+xml"/>
  <Override PartName="/xl/comments23.xml" ContentType="application/vnd.openxmlformats-officedocument.spreadsheetml.comments+xml"/>
  <Override PartName="/xl/drawings/drawing64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omments24.xml" ContentType="application/vnd.openxmlformats-officedocument.spreadsheetml.comments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trlProps/ctrlProp49.xml" ContentType="application/vnd.ms-excel.controlproperties+xml"/>
  <Override PartName="/xl/drawings/drawing67.xml" ContentType="application/vnd.openxmlformats-officedocument.drawing+xml"/>
  <Override PartName="/xl/ctrlProps/ctrlProp50.xml" ContentType="application/vnd.ms-excel.controlproperties+xml"/>
  <Override PartName="/xl/comments25.xml" ContentType="application/vnd.openxmlformats-officedocument.spreadsheetml.comments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trlProps/ctrlProp51.xml" ContentType="application/vnd.ms-excel.controlproperties+xml"/>
  <Override PartName="/xl/drawings/drawing71.xml" ContentType="application/vnd.openxmlformats-officedocument.drawing+xml"/>
  <Override PartName="/xl/ctrlProps/ctrlProp52.xml" ContentType="application/vnd.ms-excel.controlproperties+xml"/>
  <Override PartName="/xl/comments26.xml" ContentType="application/vnd.openxmlformats-officedocument.spreadsheetml.comments+xml"/>
  <Override PartName="/xl/drawings/drawing72.xml" ContentType="application/vnd.openxmlformats-officedocument.drawing+xml"/>
  <Override PartName="/xl/ctrlProps/ctrlProp53.xml" ContentType="application/vnd.ms-excel.controlproperties+xml"/>
  <Override PartName="/xl/ctrlProps/ctrlProp54.xml" ContentType="application/vnd.ms-excel.controlproperties+xml"/>
  <Override PartName="/xl/comments27.xml" ContentType="application/vnd.openxmlformats-officedocument.spreadsheetml.comments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ctrlProps/ctrlProp55.xml" ContentType="application/vnd.ms-excel.controlproperties+xml"/>
  <Override PartName="/xl/drawings/drawing75.xml" ContentType="application/vnd.openxmlformats-officedocument.drawing+xml"/>
  <Override PartName="/xl/ctrlProps/ctrlProp56.xml" ContentType="application/vnd.ms-excel.controlproperties+xml"/>
  <Override PartName="/xl/comments28.xml" ContentType="application/vnd.openxmlformats-officedocument.spreadsheetml.comments+xml"/>
  <Override PartName="/xl/drawings/drawing76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omments29.xml" ContentType="application/vnd.openxmlformats-officedocument.spreadsheetml.comments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trlProps/ctrlProp59.xml" ContentType="application/vnd.ms-excel.controlproperties+xml"/>
  <Override PartName="/xl/drawings/drawing79.xml" ContentType="application/vnd.openxmlformats-officedocument.drawing+xml"/>
  <Override PartName="/xl/ctrlProps/ctrlProp60.xml" ContentType="application/vnd.ms-excel.controlproperties+xml"/>
  <Override PartName="/xl/comments30.xml" ContentType="application/vnd.openxmlformats-officedocument.spreadsheetml.comments+xml"/>
  <Override PartName="/xl/drawings/drawing80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omments31.xml" ContentType="application/vnd.openxmlformats-officedocument.spreadsheetml.comments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ctrlProps/ctrlProp63.xml" ContentType="application/vnd.ms-excel.controlproperties+xml"/>
  <Override PartName="/xl/drawings/drawing83.xml" ContentType="application/vnd.openxmlformats-officedocument.drawing+xml"/>
  <Override PartName="/xl/ctrlProps/ctrlProp64.xml" ContentType="application/vnd.ms-excel.controlproperties+xml"/>
  <Override PartName="/xl/comments32.xml" ContentType="application/vnd.openxmlformats-officedocument.spreadsheetml.comments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ctrlProps/ctrlProp65.xml" ContentType="application/vnd.ms-excel.controlproperties+xml"/>
  <Override PartName="/xl/drawings/drawing87.xml" ContentType="application/vnd.openxmlformats-officedocument.drawing+xml"/>
  <Override PartName="/xl/ctrlProps/ctrlProp66.xml" ContentType="application/vnd.ms-excel.controlproperties+xml"/>
  <Override PartName="/xl/comments33.xml" ContentType="application/vnd.openxmlformats-officedocument.spreadsheetml.comments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ctrlProps/ctrlProp67.xml" ContentType="application/vnd.ms-excel.controlproperties+xml"/>
  <Override PartName="/xl/drawings/drawing91.xml" ContentType="application/vnd.openxmlformats-officedocument.drawing+xml"/>
  <Override PartName="/xl/ctrlProps/ctrlProp68.xml" ContentType="application/vnd.ms-excel.controlproperties+xml"/>
  <Override PartName="/xl/comments34.xml" ContentType="application/vnd.openxmlformats-officedocument.spreadsheetml.comments+xml"/>
  <Override PartName="/xl/drawings/drawing92.xml" ContentType="application/vnd.openxmlformats-officedocument.drawing+xml"/>
  <Override PartName="/xl/ctrlProps/ctrlProp69.xml" ContentType="application/vnd.ms-excel.controlproperties+xml"/>
  <Override PartName="/xl/ctrlProps/ctrlProp70.xml" ContentType="application/vnd.ms-excel.controlproperties+xml"/>
  <Override PartName="/xl/comments35.xml" ContentType="application/vnd.openxmlformats-officedocument.spreadsheetml.comments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ctrlProps/ctrlProp71.xml" ContentType="application/vnd.ms-excel.controlproperties+xml"/>
  <Override PartName="/xl/drawings/drawing95.xml" ContentType="application/vnd.openxmlformats-officedocument.drawing+xml"/>
  <Override PartName="/xl/ctrlProps/ctrlProp72.xml" ContentType="application/vnd.ms-excel.controlproperties+xml"/>
  <Override PartName="/xl/comments36.xml" ContentType="application/vnd.openxmlformats-officedocument.spreadsheetml.comments+xml"/>
  <Override PartName="/xl/drawings/drawing96.xml" ContentType="application/vnd.openxmlformats-officedocument.drawing+xml"/>
  <Override PartName="/xl/ctrlProps/ctrlProp73.xml" ContentType="application/vnd.ms-excel.controlproperties+xml"/>
  <Override PartName="/xl/ctrlProps/ctrlProp74.xml" ContentType="application/vnd.ms-excel.controlproperties+xml"/>
  <Override PartName="/xl/comments3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Munka\Diákolimpia\2025-2026\Vármegyei döntők\Sorsolás és játékrend\Hajdú-Bihar vármegye - Dr. Bellér Gábor\Jó\"/>
    </mc:Choice>
  </mc:AlternateContent>
  <xr:revisionPtr revIDLastSave="0" documentId="8_{87A65C29-11FB-448C-900E-2535EA97FB5F}" xr6:coauthVersionLast="47" xr6:coauthVersionMax="47" xr10:uidLastSave="{00000000-0000-0000-0000-000000000000}"/>
  <bookViews>
    <workbookView xWindow="-108" yWindow="-108" windowWidth="23256" windowHeight="13176" tabRatio="885" xr2:uid="{91E7040F-FC4B-4983-B139-209C62E4CD15}"/>
  </bookViews>
  <sheets>
    <sheet name="Játékrend" sheetId="1" r:id="rId1"/>
    <sheet name="Nevezések" sheetId="2" r:id="rId2"/>
    <sheet name="Altalanos I-U8-FB" sheetId="3" state="hidden" r:id="rId3"/>
    <sheet name="Birók I-U8-FB" sheetId="4" state="hidden" r:id="rId4"/>
    <sheet name="1MD ELO I-U8-FB" sheetId="5" r:id="rId5"/>
    <sheet name="1E3 I-U8-FB" sheetId="6" r:id="rId6"/>
    <sheet name="Altalanos I-U8-LB" sheetId="7" state="hidden" r:id="rId7"/>
    <sheet name="Birók I-U8-LB" sheetId="8" state="hidden" r:id="rId8"/>
    <sheet name="1MD ELO I-U8-LB" sheetId="9" r:id="rId9"/>
    <sheet name="1MD 8 I-U8-LB" sheetId="10" r:id="rId10"/>
    <sheet name="Altalanos II-U10-FA" sheetId="11" state="hidden" r:id="rId11"/>
    <sheet name="Birók II-U10-FA" sheetId="12" state="hidden" r:id="rId12"/>
    <sheet name="1MD ELO II-U10-FA" sheetId="13" r:id="rId13"/>
    <sheet name="1E3 II-U10-FA" sheetId="14" r:id="rId14"/>
    <sheet name="Altalanos II-U10-FB" sheetId="15" state="hidden" r:id="rId15"/>
    <sheet name="Birók II-U10-FB" sheetId="16" state="hidden" r:id="rId16"/>
    <sheet name="1MD ELO II-U10-FB" sheetId="17" r:id="rId17"/>
    <sheet name="1MD 16 II-U10-FB" sheetId="18" r:id="rId18"/>
    <sheet name="Altalanos II-U10-LA" sheetId="19" state="hidden" r:id="rId19"/>
    <sheet name="Birók II-U10-LA" sheetId="20" state="hidden" r:id="rId20"/>
    <sheet name="1MD ELO II-U10-LA" sheetId="21" r:id="rId21"/>
    <sheet name="1MD 8 II-U10-LA" sheetId="22" r:id="rId22"/>
    <sheet name="Altalanos II-U10-LB" sheetId="23" state="hidden" r:id="rId23"/>
    <sheet name="Birók II-U10-LB" sheetId="24" state="hidden" r:id="rId24"/>
    <sheet name="1MD ELO II-U10-LB" sheetId="25" r:id="rId25"/>
    <sheet name="1MD 8 II-U10-LB" sheetId="26" r:id="rId26"/>
    <sheet name="Altalanos III-U11-FA" sheetId="27" state="hidden" r:id="rId27"/>
    <sheet name="Birók III-U11-FA" sheetId="28" state="hidden" r:id="rId28"/>
    <sheet name="1MD ELO III-U11-FA" sheetId="29" r:id="rId29"/>
    <sheet name="1MD 8 III-U11-FA" sheetId="30" r:id="rId30"/>
    <sheet name="Altalanos III-U11-FB" sheetId="31" state="hidden" r:id="rId31"/>
    <sheet name="Birók III-U11-FB" sheetId="32" state="hidden" r:id="rId32"/>
    <sheet name="1MD ELO III-U11-FB" sheetId="33" r:id="rId33"/>
    <sheet name="1MD 16 III-U11-FB" sheetId="34" r:id="rId34"/>
    <sheet name="Altalanos III-U11-LB" sheetId="35" r:id="rId35"/>
    <sheet name="Birók III-U11-LB" sheetId="36" r:id="rId36"/>
    <sheet name="1MD ELO III-U11-LB" sheetId="37" r:id="rId37"/>
    <sheet name="1E6 III-U11-LB" sheetId="38" r:id="rId38"/>
    <sheet name="Altalanos IV-U12-FA" sheetId="39" state="hidden" r:id="rId39"/>
    <sheet name="Birók IV-U12-FA" sheetId="40" state="hidden" r:id="rId40"/>
    <sheet name="1MD ELO IV-U12-FA" sheetId="41" r:id="rId41"/>
    <sheet name="1E3 IV-U12-FA" sheetId="42" r:id="rId42"/>
    <sheet name="Altalanos IV-U12-FB" sheetId="43" state="hidden" r:id="rId43"/>
    <sheet name="Birók IV-U12-FB" sheetId="44" state="hidden" r:id="rId44"/>
    <sheet name="1MD ELO IV-U12-FB" sheetId="45" r:id="rId45"/>
    <sheet name="1E5 IV-U12-FB" sheetId="46" r:id="rId46"/>
    <sheet name="Altalanos IV-U12-LB" sheetId="47" state="hidden" r:id="rId47"/>
    <sheet name="Birók IV-U12-LB" sheetId="48" state="hidden" r:id="rId48"/>
    <sheet name="1MD ELO IV-U12-LB" sheetId="49" r:id="rId49"/>
    <sheet name="1E3 IV-U12-LB" sheetId="50" r:id="rId50"/>
    <sheet name="Altalanos V-U14-FA" sheetId="51" state="hidden" r:id="rId51"/>
    <sheet name="Birók V-U14-FA" sheetId="52" state="hidden" r:id="rId52"/>
    <sheet name="1MD ELO V-U14-FA" sheetId="53" r:id="rId53"/>
    <sheet name="1MD 8 V-U14-FA" sheetId="54" r:id="rId54"/>
    <sheet name="Altalanos V-U14-FB" sheetId="55" state="hidden" r:id="rId55"/>
    <sheet name="Birók V-U14-FB" sheetId="56" state="hidden" r:id="rId56"/>
    <sheet name="1MD ELO V-U14-FB" sheetId="57" r:id="rId57"/>
    <sheet name="1E4 V-U14-FB" sheetId="58" r:id="rId58"/>
    <sheet name="Altalanos V-U14-LB" sheetId="59" state="hidden" r:id="rId59"/>
    <sheet name="Birók V-U14-LB" sheetId="60" state="hidden" r:id="rId60"/>
    <sheet name="1MD ELO V-U14-LB" sheetId="61" r:id="rId61"/>
    <sheet name="1E3 V-U14-LB" sheetId="62" r:id="rId62"/>
    <sheet name="Altalanos VI-U16-FA" sheetId="63" state="hidden" r:id="rId63"/>
    <sheet name="Birók VI-U16-FA" sheetId="64" state="hidden" r:id="rId64"/>
    <sheet name="1MD ELO VI-U16-FA" sheetId="65" r:id="rId65"/>
    <sheet name="1MD 8 VI-U16-FA" sheetId="66" r:id="rId66"/>
    <sheet name="Altalanos VI-U16-FB" sheetId="67" state="hidden" r:id="rId67"/>
    <sheet name="Birók VI-U16-FB" sheetId="68" state="hidden" r:id="rId68"/>
    <sheet name="1MD ELO VI-U16-FB" sheetId="69" r:id="rId69"/>
    <sheet name="1E6 VI-U16-FB" sheetId="70" r:id="rId70"/>
    <sheet name="Altalanos VI-U16-LA" sheetId="71" state="hidden" r:id="rId71"/>
    <sheet name="Birók VI-U16-LA" sheetId="72" state="hidden" r:id="rId72"/>
    <sheet name="1MD ELO VI-U16-LA" sheetId="73" r:id="rId73"/>
    <sheet name="1MD 8 VI-U16-LA" sheetId="74" r:id="rId74"/>
    <sheet name="Altalanos VI-U16-LB" sheetId="75" state="hidden" r:id="rId75"/>
    <sheet name="Birók VI-U16-LB" sheetId="76" state="hidden" r:id="rId76"/>
    <sheet name="1MD ELO VI-U16-LB" sheetId="77" r:id="rId77"/>
    <sheet name="1MD 8 VI-U16-LB" sheetId="78" r:id="rId78"/>
    <sheet name="Altalanos VII-U18-FA" sheetId="79" state="hidden" r:id="rId79"/>
    <sheet name="Birók VII-U18-FA" sheetId="80" state="hidden" r:id="rId80"/>
    <sheet name="1MD ELO VII-U18-FA" sheetId="81" r:id="rId81"/>
    <sheet name="1MD 8 VII-U18-FA" sheetId="82" r:id="rId82"/>
    <sheet name="Altalanos VII-U18-FB" sheetId="83" state="hidden" r:id="rId83"/>
    <sheet name="Birók VII-U18-FB" sheetId="84" state="hidden" r:id="rId84"/>
    <sheet name="1MD ELO VII-U18-FB" sheetId="85" r:id="rId85"/>
    <sheet name="1E7 VII-U18-FB" sheetId="86" r:id="rId86"/>
    <sheet name="Altalanos VII-U18-LB" sheetId="87" state="hidden" r:id="rId87"/>
    <sheet name="Birók VII-U18-LB" sheetId="88" state="hidden" r:id="rId88"/>
    <sheet name="1MD ELO VII-U18-LB" sheetId="89" r:id="rId89"/>
    <sheet name="1E4 VII-U18-LB" sheetId="90" r:id="rId90"/>
    <sheet name="Altalanos VIII-U18p-FB" sheetId="91" state="hidden" r:id="rId91"/>
    <sheet name="Birók VIII-U18p-FB" sheetId="92" state="hidden" r:id="rId92"/>
    <sheet name="1MD ELO VIII-U18p-FB" sheetId="93" r:id="rId93"/>
    <sheet name="1MD 8 VIII-U18p-FB" sheetId="94" r:id="rId94"/>
    <sheet name="Altalanos VIII-U18p-LB" sheetId="95" state="hidden" r:id="rId95"/>
    <sheet name="Birók VIII-U18p-LB" sheetId="96" state="hidden" r:id="rId96"/>
    <sheet name="1MD ELO VIII-U18p-LB" sheetId="97" r:id="rId97"/>
    <sheet name="1MD 8 VIII-U18p-LB" sheetId="98" r:id="rId98"/>
  </sheets>
  <definedNames>
    <definedName name="_Order1">255</definedName>
    <definedName name="_Order1">255</definedName>
    <definedName name="_Order1">255</definedName>
    <definedName name="_Order1">255</definedName>
    <definedName name="_Order1">255</definedName>
    <definedName name="__xlnm_Print_Area" localSheetId="13">'1E3 II-U10-FA'!$A$1:$M$41</definedName>
    <definedName name="__xlnm_Print_Area" localSheetId="5">'1E3 I-U8-FB'!$A$1:$M$41</definedName>
    <definedName name="__xlnm_Print_Area" localSheetId="41">'1E3 IV-U12-FA'!$A$1:$M$41</definedName>
    <definedName name="__xlnm_Print_Area" localSheetId="49">'1E3 IV-U12-LB'!$A$1:$M$41</definedName>
    <definedName name="__xlnm_Print_Area" localSheetId="61">'1E3 V-U14-LB'!$A$1:$M$41</definedName>
    <definedName name="__xlnm_Print_Area" localSheetId="89">'1E4 VII-U18-LB'!$A$1:$M$41</definedName>
    <definedName name="__xlnm_Print_Area" localSheetId="57">'1E4 V-U14-FB'!$A$1:$M$41</definedName>
    <definedName name="__xlnm_Print_Area" localSheetId="45">'1E5 IV-U12-FB'!$A$1:$M$41</definedName>
    <definedName name="__xlnm_Print_Area" localSheetId="37">'1E6 III-U11-LB'!$A$1:$M$47</definedName>
    <definedName name="__xlnm_Print_Area" localSheetId="69">'1E6 VI-U16-FB'!$A$1:$M$47</definedName>
    <definedName name="__xlnm_Print_Area" localSheetId="85">'1E7 VII-U18-FB'!$A$1:$M$49</definedName>
    <definedName name="__xlnm_Print_Area" localSheetId="33">'1MD 16 III-U11-FB'!$A$1:$R$57</definedName>
    <definedName name="__xlnm_Print_Area" localSheetId="17">'1MD 16 II-U10-FB'!$A$1:$R$57</definedName>
    <definedName name="__xlnm_Print_Area" localSheetId="29">'1MD 8 III-U11-FA'!$A$1:$R$62</definedName>
    <definedName name="__xlnm_Print_Area" localSheetId="21">'1MD 8 II-U10-LA'!$A$1:$R$62</definedName>
    <definedName name="__xlnm_Print_Area" localSheetId="25">'1MD 8 II-U10-LB'!$A$1:$R$62</definedName>
    <definedName name="__xlnm_Print_Area" localSheetId="9">'1MD 8 I-U8-LB'!$A$1:$R$62</definedName>
    <definedName name="__xlnm_Print_Area" localSheetId="93">'1MD 8 VIII-U18p-FB'!$A$1:$R$62</definedName>
    <definedName name="__xlnm_Print_Area" localSheetId="97">'1MD 8 VIII-U18p-LB'!$A$1:$R$62</definedName>
    <definedName name="__xlnm_Print_Area" localSheetId="81">'1MD 8 VII-U18-FA'!$A$1:$R$62</definedName>
    <definedName name="__xlnm_Print_Area" localSheetId="65">'1MD 8 VI-U16-FA'!$A$1:$R$62</definedName>
    <definedName name="__xlnm_Print_Area" localSheetId="73">'1MD 8 VI-U16-LA'!$A$1:$R$62</definedName>
    <definedName name="__xlnm_Print_Area" localSheetId="77">'1MD 8 VI-U16-LB'!$A$1:$R$62</definedName>
    <definedName name="__xlnm_Print_Area" localSheetId="53">'1MD 8 V-U14-FA'!$A$1:$R$62</definedName>
    <definedName name="__xlnm_Print_Area" localSheetId="28">'1MD ELO III-U11-FA'!$A$1:$Q$134</definedName>
    <definedName name="__xlnm_Print_Area" localSheetId="32">'1MD ELO III-U11-FB'!$A$1:$Q$134</definedName>
    <definedName name="__xlnm_Print_Area" localSheetId="36">'1MD ELO III-U11-LB'!$A$1:$Q$134</definedName>
    <definedName name="__xlnm_Print_Area" localSheetId="12">'1MD ELO II-U10-FA'!$A$1:$Q$134</definedName>
    <definedName name="__xlnm_Print_Area" localSheetId="16">'1MD ELO II-U10-FB'!$A$1:$Q$134</definedName>
    <definedName name="__xlnm_Print_Area" localSheetId="20">'1MD ELO II-U10-LA'!$A$1:$Q$134</definedName>
    <definedName name="__xlnm_Print_Area" localSheetId="24">'1MD ELO II-U10-LB'!$A$1:$Q$134</definedName>
    <definedName name="__xlnm_Print_Area" localSheetId="4">'1MD ELO I-U8-FB'!$A$1:$Q$134</definedName>
    <definedName name="__xlnm_Print_Area" localSheetId="8">'1MD ELO I-U8-LB'!$A$1:$Q$134</definedName>
    <definedName name="__xlnm_Print_Area" localSheetId="40">'1MD ELO IV-U12-FA'!$A$1:$Q$134</definedName>
    <definedName name="__xlnm_Print_Area" localSheetId="44">'1MD ELO IV-U12-FB'!$A$1:$Q$134</definedName>
    <definedName name="__xlnm_Print_Area" localSheetId="48">'1MD ELO IV-U12-LB'!$A$1:$Q$134</definedName>
    <definedName name="__xlnm_Print_Area" localSheetId="92">'1MD ELO VIII-U18p-FB'!$A$1:$Q$134</definedName>
    <definedName name="__xlnm_Print_Area" localSheetId="96">'1MD ELO VIII-U18p-LB'!$A$1:$Q$134</definedName>
    <definedName name="__xlnm_Print_Area" localSheetId="80">'1MD ELO VII-U18-FA'!$A$1:$Q$134</definedName>
    <definedName name="__xlnm_Print_Area" localSheetId="84">'1MD ELO VII-U18-FB'!$A$1:$Q$134</definedName>
    <definedName name="__xlnm_Print_Area" localSheetId="88">'1MD ELO VII-U18-LB'!$A$1:$Q$134</definedName>
    <definedName name="__xlnm_Print_Area" localSheetId="64">'1MD ELO VI-U16-FA'!$A$1:$Q$134</definedName>
    <definedName name="__xlnm_Print_Area" localSheetId="68">'1MD ELO VI-U16-FB'!$A$1:$Q$134</definedName>
    <definedName name="__xlnm_Print_Area" localSheetId="72">'1MD ELO VI-U16-LA'!$A$1:$Q$134</definedName>
    <definedName name="__xlnm_Print_Area" localSheetId="76">'1MD ELO VI-U16-LB'!$A$1:$Q$134</definedName>
    <definedName name="__xlnm_Print_Area" localSheetId="52">'1MD ELO V-U14-FA'!$A$1:$Q$134</definedName>
    <definedName name="__xlnm_Print_Area" localSheetId="56">'1MD ELO V-U14-FB'!$A$1:$Q$134</definedName>
    <definedName name="__xlnm_Print_Area" localSheetId="60">'1MD ELO V-U14-LB'!$A$1:$Q$134</definedName>
    <definedName name="__xlnm_Print_Area" localSheetId="27">'Birók III-U11-FA'!$A$1:$N$29</definedName>
    <definedName name="__xlnm_Print_Area" localSheetId="31">'Birók III-U11-FB'!$A$1:$N$29</definedName>
    <definedName name="__xlnm_Print_Area" localSheetId="35">'Birók III-U11-LB'!$A$1:$N$29</definedName>
    <definedName name="__xlnm_Print_Area" localSheetId="11">'Birók II-U10-FA'!$A$1:$N$29</definedName>
    <definedName name="__xlnm_Print_Area" localSheetId="15">'Birók II-U10-FB'!$A$1:$N$29</definedName>
    <definedName name="__xlnm_Print_Area" localSheetId="19">'Birók II-U10-LA'!$A$1:$N$29</definedName>
    <definedName name="__xlnm_Print_Area" localSheetId="23">'Birók II-U10-LB'!$A$1:$N$29</definedName>
    <definedName name="__xlnm_Print_Area" localSheetId="3">'Birók I-U8-FB'!$A$1:$N$29</definedName>
    <definedName name="__xlnm_Print_Area" localSheetId="7">'Birók I-U8-LB'!$A$1:$N$29</definedName>
    <definedName name="__xlnm_Print_Area" localSheetId="39">'Birók IV-U12-FA'!$A$1:$N$29</definedName>
    <definedName name="__xlnm_Print_Area" localSheetId="43">'Birók IV-U12-FB'!$A$1:$N$29</definedName>
    <definedName name="__xlnm_Print_Area" localSheetId="47">'Birók IV-U12-LB'!$A$1:$N$29</definedName>
    <definedName name="__xlnm_Print_Area" localSheetId="91">'Birók VIII-U18p-FB'!$A$1:$N$29</definedName>
    <definedName name="__xlnm_Print_Area" localSheetId="95">'Birók VIII-U18p-LB'!$A$1:$N$29</definedName>
    <definedName name="__xlnm_Print_Area" localSheetId="79">'Birók VII-U18-FA'!$A$1:$N$29</definedName>
    <definedName name="__xlnm_Print_Area" localSheetId="83">'Birók VII-U18-FB'!$A$1:$N$29</definedName>
    <definedName name="__xlnm_Print_Area" localSheetId="87">'Birók VII-U18-LB'!$A$1:$N$29</definedName>
    <definedName name="__xlnm_Print_Area" localSheetId="63">'Birók VI-U16-FA'!$A$1:$N$29</definedName>
    <definedName name="__xlnm_Print_Area" localSheetId="67">'Birók VI-U16-FB'!$A$1:$N$29</definedName>
    <definedName name="__xlnm_Print_Area" localSheetId="71">'Birók VI-U16-LA'!$A$1:$N$29</definedName>
    <definedName name="__xlnm_Print_Area" localSheetId="75">'Birók VI-U16-LB'!$A$1:$N$29</definedName>
    <definedName name="__xlnm_Print_Area" localSheetId="51">'Birók V-U14-FA'!$A$1:$N$29</definedName>
    <definedName name="__xlnm_Print_Area" localSheetId="55">'Birók V-U14-FB'!$A$1:$N$29</definedName>
    <definedName name="__xlnm_Print_Area" localSheetId="59">'Birók V-U14-LB'!$A$1:$N$29</definedName>
    <definedName name="__xlnm_Print_Titles" localSheetId="28">'1MD ELO III-U11-FA'!$1:$6</definedName>
    <definedName name="__xlnm_Print_Titles" localSheetId="32">'1MD ELO III-U11-FB'!$1:$6</definedName>
    <definedName name="__xlnm_Print_Titles" localSheetId="36">'1MD ELO III-U11-LB'!$1:$6</definedName>
    <definedName name="__xlnm_Print_Titles" localSheetId="12">'1MD ELO II-U10-FA'!$1:$6</definedName>
    <definedName name="__xlnm_Print_Titles" localSheetId="16">'1MD ELO II-U10-FB'!$1:$6</definedName>
    <definedName name="__xlnm_Print_Titles" localSheetId="20">'1MD ELO II-U10-LA'!$1:$6</definedName>
    <definedName name="__xlnm_Print_Titles" localSheetId="24">'1MD ELO II-U10-LB'!$1:$6</definedName>
    <definedName name="__xlnm_Print_Titles" localSheetId="4">'1MD ELO I-U8-FB'!$1:$6</definedName>
    <definedName name="__xlnm_Print_Titles" localSheetId="8">'1MD ELO I-U8-LB'!$1:$6</definedName>
    <definedName name="__xlnm_Print_Titles" localSheetId="40">'1MD ELO IV-U12-FA'!$1:$6</definedName>
    <definedName name="__xlnm_Print_Titles" localSheetId="44">'1MD ELO IV-U12-FB'!$1:$6</definedName>
    <definedName name="__xlnm_Print_Titles" localSheetId="48">'1MD ELO IV-U12-LB'!$1:$6</definedName>
    <definedName name="__xlnm_Print_Titles" localSheetId="92">'1MD ELO VIII-U18p-FB'!$1:$6</definedName>
    <definedName name="__xlnm_Print_Titles" localSheetId="96">'1MD ELO VIII-U18p-LB'!$1:$6</definedName>
    <definedName name="__xlnm_Print_Titles" localSheetId="80">'1MD ELO VII-U18-FA'!$1:$6</definedName>
    <definedName name="__xlnm_Print_Titles" localSheetId="84">'1MD ELO VII-U18-FB'!$1:$6</definedName>
    <definedName name="__xlnm_Print_Titles" localSheetId="88">'1MD ELO VII-U18-LB'!$1:$6</definedName>
    <definedName name="__xlnm_Print_Titles" localSheetId="64">'1MD ELO VI-U16-FA'!$1:$6</definedName>
    <definedName name="__xlnm_Print_Titles" localSheetId="68">'1MD ELO VI-U16-FB'!$1:$6</definedName>
    <definedName name="__xlnm_Print_Titles" localSheetId="72">'1MD ELO VI-U16-LA'!$1:$6</definedName>
    <definedName name="__xlnm_Print_Titles" localSheetId="76">'1MD ELO VI-U16-LB'!$1:$6</definedName>
    <definedName name="__xlnm_Print_Titles" localSheetId="52">'1MD ELO V-U14-FA'!$1:$6</definedName>
    <definedName name="__xlnm_Print_Titles" localSheetId="56">'1MD ELO V-U14-FB'!$1:$6</definedName>
    <definedName name="__xlnm_Print_Titles" localSheetId="60">'1MD ELO V-U14-LB'!$1:$6</definedName>
    <definedName name="Excel_BuiltIn_Print_Area" localSheetId="13">'1E3 II-U10-FA'!$A$1:$M$41</definedName>
    <definedName name="Excel_BuiltIn_Print_Area" localSheetId="5">'1E3 I-U8-FB'!$A$1:$M$41</definedName>
    <definedName name="Excel_BuiltIn_Print_Area" localSheetId="41">'1E3 IV-U12-FA'!$A$1:$M$41</definedName>
    <definedName name="Excel_BuiltIn_Print_Area" localSheetId="49">'1E3 IV-U12-LB'!$A$1:$M$41</definedName>
    <definedName name="Excel_BuiltIn_Print_Area" localSheetId="61">'1E3 V-U14-LB'!$A$1:$M$41</definedName>
    <definedName name="Excel_BuiltIn_Print_Area" localSheetId="89">'1E4 VII-U18-LB'!$A$1:$M$41</definedName>
    <definedName name="Excel_BuiltIn_Print_Area" localSheetId="57">'1E4 V-U14-FB'!$A$1:$M$41</definedName>
    <definedName name="Excel_BuiltIn_Print_Area" localSheetId="45">'1E5 IV-U12-FB'!$A$1:$M$41</definedName>
    <definedName name="Excel_BuiltIn_Print_Area" localSheetId="37">'1E6 III-U11-LB'!$A$1:$M$47</definedName>
    <definedName name="Excel_BuiltIn_Print_Area" localSheetId="69">'1E6 VI-U16-FB'!$A$1:$M$47</definedName>
    <definedName name="Excel_BuiltIn_Print_Area" localSheetId="85">'1E7 VII-U18-FB'!$A$1:$M$49</definedName>
    <definedName name="Excel_BuiltIn_Print_Area" localSheetId="33">'1MD 16 III-U11-FB'!$A$1:$R$57</definedName>
    <definedName name="Excel_BuiltIn_Print_Area" localSheetId="17">'1MD 16 II-U10-FB'!$A$1:$R$57</definedName>
    <definedName name="Excel_BuiltIn_Print_Area" localSheetId="29">'1MD 8 III-U11-FA'!$A$1:$R$62</definedName>
    <definedName name="Excel_BuiltIn_Print_Area" localSheetId="21">'1MD 8 II-U10-LA'!$A$1:$R$62</definedName>
    <definedName name="Excel_BuiltIn_Print_Area" localSheetId="25">'1MD 8 II-U10-LB'!$A$1:$R$62</definedName>
    <definedName name="Excel_BuiltIn_Print_Area" localSheetId="9">'1MD 8 I-U8-LB'!$A$1:$R$62</definedName>
    <definedName name="Excel_BuiltIn_Print_Area" localSheetId="93">'1MD 8 VIII-U18p-FB'!$A$1:$R$62</definedName>
    <definedName name="Excel_BuiltIn_Print_Area" localSheetId="97">'1MD 8 VIII-U18p-LB'!$A$1:$R$62</definedName>
    <definedName name="Excel_BuiltIn_Print_Area" localSheetId="81">'1MD 8 VII-U18-FA'!$A$1:$R$62</definedName>
    <definedName name="Excel_BuiltIn_Print_Area" localSheetId="65">'1MD 8 VI-U16-FA'!$A$1:$R$62</definedName>
    <definedName name="Excel_BuiltIn_Print_Area" localSheetId="73">'1MD 8 VI-U16-LA'!$A$1:$R$62</definedName>
    <definedName name="Excel_BuiltIn_Print_Area" localSheetId="77">'1MD 8 VI-U16-LB'!$A$1:$R$62</definedName>
    <definedName name="Excel_BuiltIn_Print_Area" localSheetId="53">'1MD 8 V-U14-FA'!$A$1:$R$62</definedName>
    <definedName name="Excel_BuiltIn_Print_Area" localSheetId="28">'1MD ELO III-U11-FA'!$A$1:$Q$134</definedName>
    <definedName name="Excel_BuiltIn_Print_Area" localSheetId="32">'1MD ELO III-U11-FB'!$A$1:$Q$134</definedName>
    <definedName name="Excel_BuiltIn_Print_Area" localSheetId="36">'1MD ELO III-U11-LB'!$A$1:$Q$134</definedName>
    <definedName name="Excel_BuiltIn_Print_Area" localSheetId="12">'1MD ELO II-U10-FA'!$A$1:$Q$134</definedName>
    <definedName name="Excel_BuiltIn_Print_Area" localSheetId="16">'1MD ELO II-U10-FB'!$A$1:$Q$134</definedName>
    <definedName name="Excel_BuiltIn_Print_Area" localSheetId="20">'1MD ELO II-U10-LA'!$A$1:$Q$134</definedName>
    <definedName name="Excel_BuiltIn_Print_Area" localSheetId="24">'1MD ELO II-U10-LB'!$A$1:$Q$134</definedName>
    <definedName name="Excel_BuiltIn_Print_Area" localSheetId="4">'1MD ELO I-U8-FB'!$A$1:$Q$134</definedName>
    <definedName name="Excel_BuiltIn_Print_Area" localSheetId="8">'1MD ELO I-U8-LB'!$A$1:$Q$134</definedName>
    <definedName name="Excel_BuiltIn_Print_Area" localSheetId="40">'1MD ELO IV-U12-FA'!$A$1:$Q$134</definedName>
    <definedName name="Excel_BuiltIn_Print_Area" localSheetId="44">'1MD ELO IV-U12-FB'!$A$1:$Q$134</definedName>
    <definedName name="Excel_BuiltIn_Print_Area" localSheetId="48">'1MD ELO IV-U12-LB'!$A$1:$Q$134</definedName>
    <definedName name="Excel_BuiltIn_Print_Area" localSheetId="92">'1MD ELO VIII-U18p-FB'!$A$1:$Q$134</definedName>
    <definedName name="Excel_BuiltIn_Print_Area" localSheetId="96">'1MD ELO VIII-U18p-LB'!$A$1:$Q$134</definedName>
    <definedName name="Excel_BuiltIn_Print_Area" localSheetId="80">'1MD ELO VII-U18-FA'!$A$1:$Q$134</definedName>
    <definedName name="Excel_BuiltIn_Print_Area" localSheetId="84">'1MD ELO VII-U18-FB'!$A$1:$Q$134</definedName>
    <definedName name="Excel_BuiltIn_Print_Area" localSheetId="88">'1MD ELO VII-U18-LB'!$A$1:$Q$134</definedName>
    <definedName name="Excel_BuiltIn_Print_Area" localSheetId="64">'1MD ELO VI-U16-FA'!$A$1:$Q$134</definedName>
    <definedName name="Excel_BuiltIn_Print_Area" localSheetId="68">'1MD ELO VI-U16-FB'!$A$1:$Q$134</definedName>
    <definedName name="Excel_BuiltIn_Print_Area" localSheetId="72">'1MD ELO VI-U16-LA'!$A$1:$Q$134</definedName>
    <definedName name="Excel_BuiltIn_Print_Area" localSheetId="76">'1MD ELO VI-U16-LB'!$A$1:$Q$134</definedName>
    <definedName name="Excel_BuiltIn_Print_Area" localSheetId="52">'1MD ELO V-U14-FA'!$A$1:$Q$134</definedName>
    <definedName name="Excel_BuiltIn_Print_Area" localSheetId="56">'1MD ELO V-U14-FB'!$A$1:$Q$134</definedName>
    <definedName name="Excel_BuiltIn_Print_Area" localSheetId="60">'1MD ELO V-U14-LB'!$A$1:$Q$134</definedName>
    <definedName name="Excel_BuiltIn_Print_Area" localSheetId="27">'Birók III-U11-FA'!$A$1:$N$29</definedName>
    <definedName name="Excel_BuiltIn_Print_Area" localSheetId="31">'Birók III-U11-FB'!$A$1:$N$29</definedName>
    <definedName name="Excel_BuiltIn_Print_Area" localSheetId="35">'Birók III-U11-LB'!$A$1:$N$29</definedName>
    <definedName name="Excel_BuiltIn_Print_Area" localSheetId="11">'Birók II-U10-FA'!$A$1:$N$29</definedName>
    <definedName name="Excel_BuiltIn_Print_Area" localSheetId="15">'Birók II-U10-FB'!$A$1:$N$29</definedName>
    <definedName name="Excel_BuiltIn_Print_Area" localSheetId="19">'Birók II-U10-LA'!$A$1:$N$29</definedName>
    <definedName name="Excel_BuiltIn_Print_Area" localSheetId="23">'Birók II-U10-LB'!$A$1:$N$29</definedName>
    <definedName name="Excel_BuiltIn_Print_Area" localSheetId="3">'Birók I-U8-FB'!$A$1:$N$29</definedName>
    <definedName name="Excel_BuiltIn_Print_Area" localSheetId="7">'Birók I-U8-LB'!$A$1:$N$29</definedName>
    <definedName name="Excel_BuiltIn_Print_Area" localSheetId="39">'Birók IV-U12-FA'!$A$1:$N$29</definedName>
    <definedName name="Excel_BuiltIn_Print_Area" localSheetId="43">'Birók IV-U12-FB'!$A$1:$N$29</definedName>
    <definedName name="Excel_BuiltIn_Print_Area" localSheetId="47">'Birók IV-U12-LB'!$A$1:$N$29</definedName>
    <definedName name="Excel_BuiltIn_Print_Area" localSheetId="91">'Birók VIII-U18p-FB'!$A$1:$N$29</definedName>
    <definedName name="Excel_BuiltIn_Print_Area" localSheetId="95">'Birók VIII-U18p-LB'!$A$1:$N$29</definedName>
    <definedName name="Excel_BuiltIn_Print_Area" localSheetId="79">'Birók VII-U18-FA'!$A$1:$N$29</definedName>
    <definedName name="Excel_BuiltIn_Print_Area" localSheetId="83">'Birók VII-U18-FB'!$A$1:$N$29</definedName>
    <definedName name="Excel_BuiltIn_Print_Area" localSheetId="87">'Birók VII-U18-LB'!$A$1:$N$29</definedName>
    <definedName name="Excel_BuiltIn_Print_Area" localSheetId="63">'Birók VI-U16-FA'!$A$1:$N$29</definedName>
    <definedName name="Excel_BuiltIn_Print_Area" localSheetId="67">'Birók VI-U16-FB'!$A$1:$N$29</definedName>
    <definedName name="Excel_BuiltIn_Print_Area" localSheetId="71">'Birók VI-U16-LA'!$A$1:$N$29</definedName>
    <definedName name="Excel_BuiltIn_Print_Area" localSheetId="75">'Birók VI-U16-LB'!$A$1:$N$29</definedName>
    <definedName name="Excel_BuiltIn_Print_Area" localSheetId="51">'Birók V-U14-FA'!$A$1:$N$29</definedName>
    <definedName name="Excel_BuiltIn_Print_Area" localSheetId="55">'Birók V-U14-FB'!$A$1:$N$29</definedName>
    <definedName name="Excel_BuiltIn_Print_Area" localSheetId="59">'Birók V-U14-LB'!$A$1:$N$29</definedName>
    <definedName name="Excel_BuiltIn_Print_Area" localSheetId="0">Játékrend!$A$1:$G$37</definedName>
    <definedName name="Excel_BuiltIn_Print_Titles" localSheetId="28">'1MD ELO III-U11-FA'!$1:$6</definedName>
    <definedName name="Excel_BuiltIn_Print_Titles" localSheetId="32">'1MD ELO III-U11-FB'!$1:$6</definedName>
    <definedName name="Excel_BuiltIn_Print_Titles" localSheetId="36">'1MD ELO III-U11-LB'!$1:$6</definedName>
    <definedName name="Excel_BuiltIn_Print_Titles" localSheetId="12">'1MD ELO II-U10-FA'!$1:$6</definedName>
    <definedName name="Excel_BuiltIn_Print_Titles" localSheetId="16">'1MD ELO II-U10-FB'!$1:$6</definedName>
    <definedName name="Excel_BuiltIn_Print_Titles" localSheetId="20">'1MD ELO II-U10-LA'!$1:$6</definedName>
    <definedName name="Excel_BuiltIn_Print_Titles" localSheetId="24">'1MD ELO II-U10-LB'!$1:$6</definedName>
    <definedName name="Excel_BuiltIn_Print_Titles" localSheetId="4">'1MD ELO I-U8-FB'!$1:$6</definedName>
    <definedName name="Excel_BuiltIn_Print_Titles" localSheetId="8">'1MD ELO I-U8-LB'!$1:$6</definedName>
    <definedName name="Excel_BuiltIn_Print_Titles" localSheetId="40">'1MD ELO IV-U12-FA'!$1:$6</definedName>
    <definedName name="Excel_BuiltIn_Print_Titles" localSheetId="44">'1MD ELO IV-U12-FB'!$1:$6</definedName>
    <definedName name="Excel_BuiltIn_Print_Titles" localSheetId="48">'1MD ELO IV-U12-LB'!$1:$6</definedName>
    <definedName name="Excel_BuiltIn_Print_Titles" localSheetId="92">'1MD ELO VIII-U18p-FB'!$1:$6</definedName>
    <definedName name="Excel_BuiltIn_Print_Titles" localSheetId="96">'1MD ELO VIII-U18p-LB'!$1:$6</definedName>
    <definedName name="Excel_BuiltIn_Print_Titles" localSheetId="80">'1MD ELO VII-U18-FA'!$1:$6</definedName>
    <definedName name="Excel_BuiltIn_Print_Titles" localSheetId="84">'1MD ELO VII-U18-FB'!$1:$6</definedName>
    <definedName name="Excel_BuiltIn_Print_Titles" localSheetId="88">'1MD ELO VII-U18-LB'!$1:$6</definedName>
    <definedName name="Excel_BuiltIn_Print_Titles" localSheetId="64">'1MD ELO VI-U16-FA'!$1:$6</definedName>
    <definedName name="Excel_BuiltIn_Print_Titles" localSheetId="68">'1MD ELO VI-U16-FB'!$1:$6</definedName>
    <definedName name="Excel_BuiltIn_Print_Titles" localSheetId="72">'1MD ELO VI-U16-LA'!$1:$6</definedName>
    <definedName name="Excel_BuiltIn_Print_Titles" localSheetId="76">'1MD ELO VI-U16-LB'!$1:$6</definedName>
    <definedName name="Excel_BuiltIn_Print_Titles" localSheetId="52">'1MD ELO V-U14-FA'!$1:$6</definedName>
    <definedName name="Excel_BuiltIn_Print_Titles" localSheetId="56">'1MD ELO V-U14-FB'!$1:$6</definedName>
    <definedName name="Excel_BuiltIn_Print_Titles" localSheetId="60">'1MD ELO V-U14-LB'!$1:$6</definedName>
    <definedName name="HTML_CodePage">1252</definedName>
    <definedName name="HTML_CodePage">1252</definedName>
    <definedName name="HTML_CodePage">1252</definedName>
    <definedName name="HTML_CodePage">1252</definedName>
    <definedName name="HTML_CodePage">1252</definedName>
    <definedName name="HTML_Description">""</definedName>
    <definedName name="HTML_Description">""</definedName>
    <definedName name="HTML_Description">""</definedName>
    <definedName name="HTML_Description">""</definedName>
    <definedName name="HTML_Description">""</definedName>
    <definedName name="HTML_Email">""</definedName>
    <definedName name="HTML_Email">""</definedName>
    <definedName name="HTML_Email">""</definedName>
    <definedName name="HTML_Email">""</definedName>
    <definedName name="HTML_Email">""</definedName>
    <definedName name="HTML_Header">""</definedName>
    <definedName name="HTML_Header">""</definedName>
    <definedName name="HTML_Header">""</definedName>
    <definedName name="HTML_Header">""</definedName>
    <definedName name="HTML_Header">""</definedName>
    <definedName name="HTML_LastUpdate">"7/31/2000"</definedName>
    <definedName name="HTML_LastUpdate">"7/31/2000"</definedName>
    <definedName name="HTML_LastUpdate">"7/31/2000"</definedName>
    <definedName name="HTML_LastUpdate">"7/31/2000"</definedName>
    <definedName name="HTML_LastUpdate">"7/31/2000"</definedName>
    <definedName name="HTML_LineAfter">FALSE</definedName>
    <definedName name="HTML_LineAfter">FALSE</definedName>
    <definedName name="HTML_LineAfter">FALSE</definedName>
    <definedName name="HTML_LineAfter">FALSE</definedName>
    <definedName name="HTML_LineAfter">FALSE</definedName>
    <definedName name="HTML_LineBefore">FALSE</definedName>
    <definedName name="HTML_LineBefore">FALSE</definedName>
    <definedName name="HTML_LineBefore">FALSE</definedName>
    <definedName name="HTML_LineBefore">FALSE</definedName>
    <definedName name="HTML_LineBefore">FALSE</definedName>
    <definedName name="HTML_Name">"tbarnes"</definedName>
    <definedName name="HTML_Name">"tbarnes"</definedName>
    <definedName name="HTML_Name">"tbarnes"</definedName>
    <definedName name="HTML_Name">"tbarnes"</definedName>
    <definedName name="HTML_Name">"tbarnes"</definedName>
    <definedName name="HTML_OBDlg2">TRUE</definedName>
    <definedName name="HTML_OBDlg2">TRUE</definedName>
    <definedName name="HTML_OBDlg2">TRUE</definedName>
    <definedName name="HTML_OBDlg2">TRUE</definedName>
    <definedName name="HTML_OBDlg2">TRUE</definedName>
    <definedName name="HTML_OBDlg4">TRUE</definedName>
    <definedName name="HTML_OBDlg4">TRUE</definedName>
    <definedName name="HTML_OBDlg4">TRUE</definedName>
    <definedName name="HTML_OBDlg4">TRUE</definedName>
    <definedName name="HTML_OBDlg4">TRUE</definedName>
    <definedName name="HTML_OS">0</definedName>
    <definedName name="HTML_OS">0</definedName>
    <definedName name="HTML_OS">0</definedName>
    <definedName name="HTML_OS">0</definedName>
    <definedName name="HTML_OS">0</definedName>
    <definedName name="HTML_PathFile">"C:\Documents and Settings\TBARNES\My Documents\HTML Stuff\Draw1.htm"</definedName>
    <definedName name="HTML_PathFile">"C:\Documents and Settings\TBARNES\My Documents\HTML Stuff\Draw1.htm"</definedName>
    <definedName name="HTML_PathFile">"C:\Documents and Settings\TBARNES\My Documents\HTML Stuff\Draw1.htm"</definedName>
    <definedName name="HTML_PathFile">"C:\Documents and Settings\TBARNES\My Documents\HTML Stuff\Draw1.htm"</definedName>
    <definedName name="HTML_PathFile">"C:\Documents and Settings\TBARNES\My Documents\HTML Stuff\Draw1.htm"</definedName>
    <definedName name="HTML_Title">""</definedName>
    <definedName name="HTML_Title">""</definedName>
    <definedName name="HTML_Title">""</definedName>
    <definedName name="HTML_Title">""</definedName>
    <definedName name="HTML_Title">""</definedName>
    <definedName name="_xlnm.Print_Titles" localSheetId="28">'1MD ELO III-U11-FA'!$1:$6</definedName>
    <definedName name="_xlnm.Print_Titles" localSheetId="32">'1MD ELO III-U11-FB'!$1:$6</definedName>
    <definedName name="_xlnm.Print_Titles" localSheetId="36">'1MD ELO III-U11-LB'!$1:$6</definedName>
    <definedName name="_xlnm.Print_Titles" localSheetId="12">'1MD ELO II-U10-FA'!$1:$6</definedName>
    <definedName name="_xlnm.Print_Titles" localSheetId="16">'1MD ELO II-U10-FB'!$1:$6</definedName>
    <definedName name="_xlnm.Print_Titles" localSheetId="20">'1MD ELO II-U10-LA'!$1:$6</definedName>
    <definedName name="_xlnm.Print_Titles" localSheetId="24">'1MD ELO II-U10-LB'!$1:$6</definedName>
    <definedName name="_xlnm.Print_Titles" localSheetId="4">'1MD ELO I-U8-FB'!$1:$6</definedName>
    <definedName name="_xlnm.Print_Titles" localSheetId="8">'1MD ELO I-U8-LB'!$1:$6</definedName>
    <definedName name="_xlnm.Print_Titles" localSheetId="40">'1MD ELO IV-U12-FA'!$1:$6</definedName>
    <definedName name="_xlnm.Print_Titles" localSheetId="44">'1MD ELO IV-U12-FB'!$1:$6</definedName>
    <definedName name="_xlnm.Print_Titles" localSheetId="48">'1MD ELO IV-U12-LB'!$1:$6</definedName>
    <definedName name="_xlnm.Print_Titles" localSheetId="92">'1MD ELO VIII-U18p-FB'!$1:$6</definedName>
    <definedName name="_xlnm.Print_Titles" localSheetId="96">'1MD ELO VIII-U18p-LB'!$1:$6</definedName>
    <definedName name="_xlnm.Print_Titles" localSheetId="80">'1MD ELO VII-U18-FA'!$1:$6</definedName>
    <definedName name="_xlnm.Print_Titles" localSheetId="84">'1MD ELO VII-U18-FB'!$1:$6</definedName>
    <definedName name="_xlnm.Print_Titles" localSheetId="88">'1MD ELO VII-U18-LB'!$1:$6</definedName>
    <definedName name="_xlnm.Print_Titles" localSheetId="64">'1MD ELO VI-U16-FA'!$1:$6</definedName>
    <definedName name="_xlnm.Print_Titles" localSheetId="68">'1MD ELO VI-U16-FB'!$1:$6</definedName>
    <definedName name="_xlnm.Print_Titles" localSheetId="72">'1MD ELO VI-U16-LA'!$1:$6</definedName>
    <definedName name="_xlnm.Print_Titles" localSheetId="76">'1MD ELO VI-U16-LB'!$1:$6</definedName>
    <definedName name="_xlnm.Print_Titles" localSheetId="52">'1MD ELO V-U14-FA'!$1:$6</definedName>
    <definedName name="_xlnm.Print_Titles" localSheetId="56">'1MD ELO V-U14-FB'!$1:$6</definedName>
    <definedName name="_xlnm.Print_Titles" localSheetId="60">'1MD ELO V-U14-LB'!$1:$6</definedName>
    <definedName name="_xlnm.Print_Area" localSheetId="13">'1E3 II-U10-FA'!$A$1:$M$41</definedName>
    <definedName name="_xlnm.Print_Area" localSheetId="5">'1E3 I-U8-FB'!$A$1:$M$41</definedName>
    <definedName name="_xlnm.Print_Area" localSheetId="41">'1E3 IV-U12-FA'!$A$1:$M$41</definedName>
    <definedName name="_xlnm.Print_Area" localSheetId="49">'1E3 IV-U12-LB'!$A$1:$M$41</definedName>
    <definedName name="_xlnm.Print_Area" localSheetId="61">'1E3 V-U14-LB'!$A$1:$M$41</definedName>
    <definedName name="_xlnm.Print_Area" localSheetId="89">'1E4 VII-U18-LB'!$A$1:$M$41</definedName>
    <definedName name="_xlnm.Print_Area" localSheetId="57">'1E4 V-U14-FB'!$A$1:$M$41</definedName>
    <definedName name="_xlnm.Print_Area" localSheetId="45">'1E5 IV-U12-FB'!$A$1:$M$41</definedName>
    <definedName name="_xlnm.Print_Area" localSheetId="37">'1E6 III-U11-LB'!$A$1:$M$47</definedName>
    <definedName name="_xlnm.Print_Area" localSheetId="69">'1E6 VI-U16-FB'!$A$1:$M$47</definedName>
    <definedName name="_xlnm.Print_Area" localSheetId="85">'1E7 VII-U18-FB'!$A$1:$M$49</definedName>
    <definedName name="_xlnm.Print_Area" localSheetId="33">'1MD 16 III-U11-FB'!$A$1:$R$57</definedName>
    <definedName name="_xlnm.Print_Area" localSheetId="17">'1MD 16 II-U10-FB'!$A$1:$R$57</definedName>
    <definedName name="_xlnm.Print_Area" localSheetId="29">'1MD 8 III-U11-FA'!$A$1:$R$62</definedName>
    <definedName name="_xlnm.Print_Area" localSheetId="21">'1MD 8 II-U10-LA'!$A$1:$R$62</definedName>
    <definedName name="_xlnm.Print_Area" localSheetId="25">'1MD 8 II-U10-LB'!$A$1:$R$62</definedName>
    <definedName name="_xlnm.Print_Area" localSheetId="9">'1MD 8 I-U8-LB'!$A$1:$R$62</definedName>
    <definedName name="_xlnm.Print_Area" localSheetId="93">'1MD 8 VIII-U18p-FB'!$A$1:$R$62</definedName>
    <definedName name="_xlnm.Print_Area" localSheetId="97">'1MD 8 VIII-U18p-LB'!$A$1:$R$62</definedName>
    <definedName name="_xlnm.Print_Area" localSheetId="81">'1MD 8 VII-U18-FA'!$A$1:$R$62</definedName>
    <definedName name="_xlnm.Print_Area" localSheetId="65">'1MD 8 VI-U16-FA'!$A$1:$R$62</definedName>
    <definedName name="_xlnm.Print_Area" localSheetId="73">'1MD 8 VI-U16-LA'!$A$1:$R$62</definedName>
    <definedName name="_xlnm.Print_Area" localSheetId="77">'1MD 8 VI-U16-LB'!$A$1:$R$62</definedName>
    <definedName name="_xlnm.Print_Area" localSheetId="53">'1MD 8 V-U14-FA'!$A$1:$R$62</definedName>
    <definedName name="_xlnm.Print_Area" localSheetId="28">'1MD ELO III-U11-FA'!$A$1:$Q$134</definedName>
    <definedName name="_xlnm.Print_Area" localSheetId="32">'1MD ELO III-U11-FB'!$A$1:$Q$134</definedName>
    <definedName name="_xlnm.Print_Area" localSheetId="36">'1MD ELO III-U11-LB'!$A$1:$Q$134</definedName>
    <definedName name="_xlnm.Print_Area" localSheetId="12">'1MD ELO II-U10-FA'!$A$1:$Q$134</definedName>
    <definedName name="_xlnm.Print_Area" localSheetId="16">'1MD ELO II-U10-FB'!$A$1:$Q$134</definedName>
    <definedName name="_xlnm.Print_Area" localSheetId="20">'1MD ELO II-U10-LA'!$A$1:$Q$134</definedName>
    <definedName name="_xlnm.Print_Area" localSheetId="24">'1MD ELO II-U10-LB'!$A$1:$Q$134</definedName>
    <definedName name="_xlnm.Print_Area" localSheetId="4">'1MD ELO I-U8-FB'!$A$1:$Q$134</definedName>
    <definedName name="_xlnm.Print_Area" localSheetId="8">'1MD ELO I-U8-LB'!$A$1:$Q$134</definedName>
    <definedName name="_xlnm.Print_Area" localSheetId="40">'1MD ELO IV-U12-FA'!$A$1:$Q$134</definedName>
    <definedName name="_xlnm.Print_Area" localSheetId="44">'1MD ELO IV-U12-FB'!$A$1:$Q$134</definedName>
    <definedName name="_xlnm.Print_Area" localSheetId="48">'1MD ELO IV-U12-LB'!$A$1:$Q$134</definedName>
    <definedName name="_xlnm.Print_Area" localSheetId="92">'1MD ELO VIII-U18p-FB'!$A$1:$Q$134</definedName>
    <definedName name="_xlnm.Print_Area" localSheetId="96">'1MD ELO VIII-U18p-LB'!$A$1:$Q$134</definedName>
    <definedName name="_xlnm.Print_Area" localSheetId="80">'1MD ELO VII-U18-FA'!$A$1:$Q$134</definedName>
    <definedName name="_xlnm.Print_Area" localSheetId="84">'1MD ELO VII-U18-FB'!$A$1:$Q$134</definedName>
    <definedName name="_xlnm.Print_Area" localSheetId="88">'1MD ELO VII-U18-LB'!$A$1:$Q$134</definedName>
    <definedName name="_xlnm.Print_Area" localSheetId="64">'1MD ELO VI-U16-FA'!$A$1:$Q$134</definedName>
    <definedName name="_xlnm.Print_Area" localSheetId="68">'1MD ELO VI-U16-FB'!$A$1:$Q$134</definedName>
    <definedName name="_xlnm.Print_Area" localSheetId="72">'1MD ELO VI-U16-LA'!$A$1:$Q$134</definedName>
    <definedName name="_xlnm.Print_Area" localSheetId="76">'1MD ELO VI-U16-LB'!$A$1:$Q$134</definedName>
    <definedName name="_xlnm.Print_Area" localSheetId="52">'1MD ELO V-U14-FA'!$A$1:$Q$134</definedName>
    <definedName name="_xlnm.Print_Area" localSheetId="56">'1MD ELO V-U14-FB'!$A$1:$Q$134</definedName>
    <definedName name="_xlnm.Print_Area" localSheetId="60">'1MD ELO V-U14-LB'!$A$1:$Q$134</definedName>
    <definedName name="_xlnm.Print_Area" localSheetId="27">'Birók III-U11-FA'!$A$1:$N$29</definedName>
    <definedName name="_xlnm.Print_Area" localSheetId="31">'Birók III-U11-FB'!$A$1:$N$29</definedName>
    <definedName name="_xlnm.Print_Area" localSheetId="35">'Birók III-U11-LB'!$A$1:$N$29</definedName>
    <definedName name="_xlnm.Print_Area" localSheetId="11">'Birók II-U10-FA'!$A$1:$N$29</definedName>
    <definedName name="_xlnm.Print_Area" localSheetId="15">'Birók II-U10-FB'!$A$1:$N$29</definedName>
    <definedName name="_xlnm.Print_Area" localSheetId="19">'Birók II-U10-LA'!$A$1:$N$29</definedName>
    <definedName name="_xlnm.Print_Area" localSheetId="23">'Birók II-U10-LB'!$A$1:$N$29</definedName>
    <definedName name="_xlnm.Print_Area" localSheetId="3">'Birók I-U8-FB'!$A$1:$N$29</definedName>
    <definedName name="_xlnm.Print_Area" localSheetId="7">'Birók I-U8-LB'!$A$1:$N$29</definedName>
    <definedName name="_xlnm.Print_Area" localSheetId="39">'Birók IV-U12-FA'!$A$1:$N$29</definedName>
    <definedName name="_xlnm.Print_Area" localSheetId="43">'Birók IV-U12-FB'!$A$1:$N$29</definedName>
    <definedName name="_xlnm.Print_Area" localSheetId="47">'Birók IV-U12-LB'!$A$1:$N$29</definedName>
    <definedName name="_xlnm.Print_Area" localSheetId="91">'Birók VIII-U18p-FB'!$A$1:$N$29</definedName>
    <definedName name="_xlnm.Print_Area" localSheetId="95">'Birók VIII-U18p-LB'!$A$1:$N$29</definedName>
    <definedName name="_xlnm.Print_Area" localSheetId="79">'Birók VII-U18-FA'!$A$1:$N$29</definedName>
    <definedName name="_xlnm.Print_Area" localSheetId="83">'Birók VII-U18-FB'!$A$1:$N$29</definedName>
    <definedName name="_xlnm.Print_Area" localSheetId="87">'Birók VII-U18-LB'!$A$1:$N$29</definedName>
    <definedName name="_xlnm.Print_Area" localSheetId="63">'Birók VI-U16-FA'!$A$1:$N$29</definedName>
    <definedName name="_xlnm.Print_Area" localSheetId="67">'Birók VI-U16-FB'!$A$1:$N$29</definedName>
    <definedName name="_xlnm.Print_Area" localSheetId="71">'Birók VI-U16-LA'!$A$1:$N$29</definedName>
    <definedName name="_xlnm.Print_Area" localSheetId="75">'Birók VI-U16-LB'!$A$1:$N$29</definedName>
    <definedName name="_xlnm.Print_Area" localSheetId="51">'Birók V-U14-FA'!$A$1:$N$29</definedName>
    <definedName name="_xlnm.Print_Area" localSheetId="55">'Birók V-U14-FB'!$A$1:$N$29</definedName>
    <definedName name="_xlnm.Print_Area" localSheetId="59">'Birók V-U14-LB'!$A$1:$N$29</definedName>
    <definedName name="_xlnm.Print_Area" localSheetId="0">Játékrend!$A$1:$G$37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A5" i="4"/>
  <c r="B5" i="4"/>
  <c r="P22" i="4"/>
  <c r="P23" i="4"/>
  <c r="P24" i="4"/>
  <c r="P25" i="4"/>
  <c r="P26" i="4"/>
  <c r="P27" i="4"/>
  <c r="P28" i="4"/>
  <c r="P29" i="4"/>
  <c r="A1" i="5"/>
  <c r="C2" i="5"/>
  <c r="A5" i="5"/>
  <c r="C5" i="5"/>
  <c r="D5" i="5"/>
  <c r="H5" i="5"/>
  <c r="J40" i="5"/>
  <c r="K40" i="5"/>
  <c r="L40" i="5"/>
  <c r="P40" i="5"/>
  <c r="M40" i="5" s="1"/>
  <c r="J41" i="5"/>
  <c r="K41" i="5"/>
  <c r="L41" i="5"/>
  <c r="P41" i="5"/>
  <c r="M41" i="5" s="1"/>
  <c r="J42" i="5"/>
  <c r="K42" i="5"/>
  <c r="L42" i="5"/>
  <c r="M42" i="5"/>
  <c r="P42" i="5"/>
  <c r="J43" i="5"/>
  <c r="K43" i="5"/>
  <c r="L43" i="5"/>
  <c r="P43" i="5"/>
  <c r="M43" i="5" s="1"/>
  <c r="J44" i="5"/>
  <c r="K44" i="5"/>
  <c r="L44" i="5"/>
  <c r="P44" i="5"/>
  <c r="M44" i="5" s="1"/>
  <c r="J45" i="5"/>
  <c r="K45" i="5"/>
  <c r="L45" i="5"/>
  <c r="M45" i="5"/>
  <c r="P45" i="5"/>
  <c r="J46" i="5"/>
  <c r="K46" i="5"/>
  <c r="L46" i="5"/>
  <c r="P46" i="5"/>
  <c r="M46" i="5" s="1"/>
  <c r="J47" i="5"/>
  <c r="K47" i="5"/>
  <c r="L47" i="5"/>
  <c r="P47" i="5"/>
  <c r="M47" i="5" s="1"/>
  <c r="J48" i="5"/>
  <c r="K48" i="5"/>
  <c r="L48" i="5"/>
  <c r="P48" i="5"/>
  <c r="M48" i="5" s="1"/>
  <c r="J49" i="5"/>
  <c r="K49" i="5"/>
  <c r="L49" i="5"/>
  <c r="M49" i="5"/>
  <c r="P49" i="5"/>
  <c r="J50" i="5"/>
  <c r="K50" i="5"/>
  <c r="L50" i="5"/>
  <c r="P50" i="5"/>
  <c r="M50" i="5" s="1"/>
  <c r="J51" i="5"/>
  <c r="K51" i="5"/>
  <c r="L51" i="5"/>
  <c r="P51" i="5"/>
  <c r="M51" i="5" s="1"/>
  <c r="J52" i="5"/>
  <c r="K52" i="5"/>
  <c r="L52" i="5"/>
  <c r="P52" i="5"/>
  <c r="M52" i="5" s="1"/>
  <c r="J53" i="5"/>
  <c r="K53" i="5"/>
  <c r="L53" i="5"/>
  <c r="M53" i="5"/>
  <c r="P53" i="5"/>
  <c r="J54" i="5"/>
  <c r="K54" i="5"/>
  <c r="L54" i="5"/>
  <c r="P54" i="5"/>
  <c r="M54" i="5" s="1"/>
  <c r="J55" i="5"/>
  <c r="K55" i="5"/>
  <c r="L55" i="5"/>
  <c r="P55" i="5"/>
  <c r="M55" i="5" s="1"/>
  <c r="J56" i="5"/>
  <c r="K56" i="5"/>
  <c r="L56" i="5"/>
  <c r="P56" i="5"/>
  <c r="M56" i="5" s="1"/>
  <c r="J57" i="5"/>
  <c r="K57" i="5"/>
  <c r="L57" i="5"/>
  <c r="M57" i="5"/>
  <c r="P57" i="5"/>
  <c r="J58" i="5"/>
  <c r="K58" i="5"/>
  <c r="L58" i="5"/>
  <c r="P58" i="5"/>
  <c r="M58" i="5" s="1"/>
  <c r="J59" i="5"/>
  <c r="K59" i="5"/>
  <c r="L59" i="5"/>
  <c r="P59" i="5"/>
  <c r="M59" i="5" s="1"/>
  <c r="J60" i="5"/>
  <c r="K60" i="5"/>
  <c r="L60" i="5"/>
  <c r="P60" i="5"/>
  <c r="M60" i="5" s="1"/>
  <c r="J61" i="5"/>
  <c r="K61" i="5"/>
  <c r="L61" i="5"/>
  <c r="M61" i="5"/>
  <c r="P61" i="5"/>
  <c r="J62" i="5"/>
  <c r="K62" i="5"/>
  <c r="L62" i="5"/>
  <c r="P62" i="5"/>
  <c r="M62" i="5" s="1"/>
  <c r="J63" i="5"/>
  <c r="K63" i="5"/>
  <c r="L63" i="5"/>
  <c r="P63" i="5"/>
  <c r="M63" i="5" s="1"/>
  <c r="J64" i="5"/>
  <c r="K64" i="5"/>
  <c r="L64" i="5"/>
  <c r="P64" i="5"/>
  <c r="M64" i="5" s="1"/>
  <c r="J65" i="5"/>
  <c r="K65" i="5"/>
  <c r="L65" i="5"/>
  <c r="M65" i="5"/>
  <c r="P65" i="5"/>
  <c r="J66" i="5"/>
  <c r="K66" i="5"/>
  <c r="L66" i="5"/>
  <c r="P66" i="5"/>
  <c r="M66" i="5" s="1"/>
  <c r="J67" i="5"/>
  <c r="K67" i="5"/>
  <c r="L67" i="5"/>
  <c r="P67" i="5"/>
  <c r="M67" i="5" s="1"/>
  <c r="J68" i="5"/>
  <c r="K68" i="5"/>
  <c r="L68" i="5"/>
  <c r="P68" i="5"/>
  <c r="M68" i="5" s="1"/>
  <c r="J69" i="5"/>
  <c r="K69" i="5"/>
  <c r="L69" i="5"/>
  <c r="M69" i="5"/>
  <c r="P69" i="5"/>
  <c r="J70" i="5"/>
  <c r="K70" i="5"/>
  <c r="L70" i="5"/>
  <c r="P70" i="5"/>
  <c r="M70" i="5" s="1"/>
  <c r="J71" i="5"/>
  <c r="K71" i="5"/>
  <c r="L71" i="5"/>
  <c r="P71" i="5"/>
  <c r="M71" i="5" s="1"/>
  <c r="J72" i="5"/>
  <c r="K72" i="5"/>
  <c r="L72" i="5"/>
  <c r="P72" i="5"/>
  <c r="M72" i="5" s="1"/>
  <c r="J73" i="5"/>
  <c r="K73" i="5"/>
  <c r="L73" i="5"/>
  <c r="M73" i="5"/>
  <c r="P73" i="5"/>
  <c r="J74" i="5"/>
  <c r="K74" i="5"/>
  <c r="L74" i="5"/>
  <c r="P74" i="5"/>
  <c r="M74" i="5" s="1"/>
  <c r="J75" i="5"/>
  <c r="K75" i="5"/>
  <c r="L75" i="5"/>
  <c r="P75" i="5"/>
  <c r="M75" i="5" s="1"/>
  <c r="J76" i="5"/>
  <c r="K76" i="5"/>
  <c r="L76" i="5"/>
  <c r="P76" i="5"/>
  <c r="M76" i="5" s="1"/>
  <c r="J77" i="5"/>
  <c r="K77" i="5"/>
  <c r="L77" i="5"/>
  <c r="M77" i="5"/>
  <c r="P77" i="5"/>
  <c r="J78" i="5"/>
  <c r="K78" i="5"/>
  <c r="L78" i="5"/>
  <c r="P78" i="5"/>
  <c r="M78" i="5" s="1"/>
  <c r="J79" i="5"/>
  <c r="K79" i="5"/>
  <c r="L79" i="5"/>
  <c r="P79" i="5"/>
  <c r="M79" i="5" s="1"/>
  <c r="J80" i="5"/>
  <c r="K80" i="5"/>
  <c r="L80" i="5"/>
  <c r="P80" i="5"/>
  <c r="M80" i="5" s="1"/>
  <c r="J81" i="5"/>
  <c r="K81" i="5"/>
  <c r="L81" i="5"/>
  <c r="M81" i="5"/>
  <c r="P81" i="5"/>
  <c r="J82" i="5"/>
  <c r="K82" i="5"/>
  <c r="L82" i="5"/>
  <c r="P82" i="5"/>
  <c r="M82" i="5" s="1"/>
  <c r="J83" i="5"/>
  <c r="K83" i="5"/>
  <c r="L83" i="5"/>
  <c r="P83" i="5"/>
  <c r="M83" i="5" s="1"/>
  <c r="J84" i="5"/>
  <c r="K84" i="5"/>
  <c r="L84" i="5"/>
  <c r="P84" i="5"/>
  <c r="M84" i="5" s="1"/>
  <c r="J85" i="5"/>
  <c r="K85" i="5"/>
  <c r="L85" i="5"/>
  <c r="M85" i="5"/>
  <c r="P85" i="5"/>
  <c r="J86" i="5"/>
  <c r="K86" i="5"/>
  <c r="L86" i="5"/>
  <c r="P86" i="5"/>
  <c r="M86" i="5" s="1"/>
  <c r="J87" i="5"/>
  <c r="K87" i="5"/>
  <c r="L87" i="5"/>
  <c r="P87" i="5"/>
  <c r="M87" i="5" s="1"/>
  <c r="J88" i="5"/>
  <c r="K88" i="5"/>
  <c r="L88" i="5"/>
  <c r="P88" i="5"/>
  <c r="M88" i="5" s="1"/>
  <c r="J89" i="5"/>
  <c r="K89" i="5"/>
  <c r="L89" i="5"/>
  <c r="M89" i="5"/>
  <c r="P89" i="5"/>
  <c r="J90" i="5"/>
  <c r="K90" i="5"/>
  <c r="L90" i="5"/>
  <c r="P90" i="5"/>
  <c r="M90" i="5" s="1"/>
  <c r="J91" i="5"/>
  <c r="K91" i="5"/>
  <c r="L91" i="5"/>
  <c r="P91" i="5"/>
  <c r="M91" i="5" s="1"/>
  <c r="J92" i="5"/>
  <c r="K92" i="5"/>
  <c r="L92" i="5"/>
  <c r="P92" i="5"/>
  <c r="M92" i="5" s="1"/>
  <c r="J93" i="5"/>
  <c r="K93" i="5"/>
  <c r="L93" i="5"/>
  <c r="M93" i="5"/>
  <c r="P93" i="5"/>
  <c r="J94" i="5"/>
  <c r="K94" i="5"/>
  <c r="L94" i="5"/>
  <c r="P94" i="5"/>
  <c r="M94" i="5" s="1"/>
  <c r="J95" i="5"/>
  <c r="K95" i="5"/>
  <c r="L95" i="5"/>
  <c r="P95" i="5"/>
  <c r="M95" i="5" s="1"/>
  <c r="J96" i="5"/>
  <c r="K96" i="5"/>
  <c r="L96" i="5"/>
  <c r="P96" i="5"/>
  <c r="M96" i="5" s="1"/>
  <c r="J97" i="5"/>
  <c r="K97" i="5"/>
  <c r="L97" i="5"/>
  <c r="M97" i="5"/>
  <c r="P97" i="5"/>
  <c r="J98" i="5"/>
  <c r="K98" i="5"/>
  <c r="L98" i="5"/>
  <c r="P98" i="5"/>
  <c r="M98" i="5" s="1"/>
  <c r="J99" i="5"/>
  <c r="K99" i="5"/>
  <c r="L99" i="5"/>
  <c r="P99" i="5"/>
  <c r="M99" i="5" s="1"/>
  <c r="J100" i="5"/>
  <c r="K100" i="5"/>
  <c r="L100" i="5"/>
  <c r="P100" i="5"/>
  <c r="M100" i="5" s="1"/>
  <c r="J101" i="5"/>
  <c r="K101" i="5"/>
  <c r="L101" i="5"/>
  <c r="M101" i="5"/>
  <c r="P101" i="5"/>
  <c r="J102" i="5"/>
  <c r="K102" i="5"/>
  <c r="L102" i="5"/>
  <c r="P102" i="5"/>
  <c r="M102" i="5" s="1"/>
  <c r="J103" i="5"/>
  <c r="K103" i="5"/>
  <c r="L103" i="5"/>
  <c r="P103" i="5"/>
  <c r="M103" i="5" s="1"/>
  <c r="J104" i="5"/>
  <c r="K104" i="5"/>
  <c r="L104" i="5"/>
  <c r="P104" i="5"/>
  <c r="M104" i="5" s="1"/>
  <c r="J105" i="5"/>
  <c r="K105" i="5"/>
  <c r="L105" i="5"/>
  <c r="M105" i="5"/>
  <c r="P105" i="5"/>
  <c r="J106" i="5"/>
  <c r="K106" i="5"/>
  <c r="L106" i="5"/>
  <c r="P106" i="5"/>
  <c r="M106" i="5" s="1"/>
  <c r="J107" i="5"/>
  <c r="K107" i="5"/>
  <c r="L107" i="5"/>
  <c r="P107" i="5"/>
  <c r="M107" i="5" s="1"/>
  <c r="J108" i="5"/>
  <c r="K108" i="5"/>
  <c r="L108" i="5"/>
  <c r="P108" i="5"/>
  <c r="M108" i="5" s="1"/>
  <c r="J109" i="5"/>
  <c r="K109" i="5"/>
  <c r="L109" i="5"/>
  <c r="M109" i="5"/>
  <c r="P109" i="5"/>
  <c r="J110" i="5"/>
  <c r="K110" i="5"/>
  <c r="L110" i="5"/>
  <c r="P110" i="5"/>
  <c r="M110" i="5" s="1"/>
  <c r="J111" i="5"/>
  <c r="K111" i="5"/>
  <c r="L111" i="5"/>
  <c r="P111" i="5"/>
  <c r="M111" i="5" s="1"/>
  <c r="J112" i="5"/>
  <c r="K112" i="5"/>
  <c r="L112" i="5"/>
  <c r="P112" i="5"/>
  <c r="M112" i="5" s="1"/>
  <c r="J113" i="5"/>
  <c r="K113" i="5"/>
  <c r="L113" i="5"/>
  <c r="M113" i="5"/>
  <c r="P113" i="5"/>
  <c r="J114" i="5"/>
  <c r="K114" i="5"/>
  <c r="L114" i="5"/>
  <c r="M114" i="5"/>
  <c r="P114" i="5"/>
  <c r="J115" i="5"/>
  <c r="K115" i="5"/>
  <c r="L115" i="5"/>
  <c r="P115" i="5"/>
  <c r="M115" i="5" s="1"/>
  <c r="J116" i="5"/>
  <c r="K116" i="5"/>
  <c r="L116" i="5"/>
  <c r="P116" i="5"/>
  <c r="M116" i="5" s="1"/>
  <c r="J117" i="5"/>
  <c r="K117" i="5"/>
  <c r="L117" i="5"/>
  <c r="M117" i="5"/>
  <c r="P117" i="5"/>
  <c r="J118" i="5"/>
  <c r="K118" i="5"/>
  <c r="L118" i="5"/>
  <c r="M118" i="5"/>
  <c r="P118" i="5"/>
  <c r="J119" i="5"/>
  <c r="K119" i="5"/>
  <c r="L119" i="5"/>
  <c r="P119" i="5"/>
  <c r="M119" i="5" s="1"/>
  <c r="J120" i="5"/>
  <c r="K120" i="5"/>
  <c r="L120" i="5"/>
  <c r="P120" i="5"/>
  <c r="M120" i="5" s="1"/>
  <c r="J121" i="5"/>
  <c r="K121" i="5"/>
  <c r="L121" i="5"/>
  <c r="M121" i="5"/>
  <c r="P121" i="5"/>
  <c r="J122" i="5"/>
  <c r="K122" i="5"/>
  <c r="L122" i="5"/>
  <c r="M122" i="5"/>
  <c r="P122" i="5"/>
  <c r="J123" i="5"/>
  <c r="K123" i="5"/>
  <c r="L123" i="5"/>
  <c r="P123" i="5"/>
  <c r="M123" i="5" s="1"/>
  <c r="J124" i="5"/>
  <c r="K124" i="5"/>
  <c r="L124" i="5"/>
  <c r="P124" i="5"/>
  <c r="M124" i="5" s="1"/>
  <c r="J125" i="5"/>
  <c r="K125" i="5"/>
  <c r="L125" i="5"/>
  <c r="M125" i="5"/>
  <c r="P125" i="5"/>
  <c r="J126" i="5"/>
  <c r="K126" i="5"/>
  <c r="L126" i="5"/>
  <c r="M126" i="5"/>
  <c r="P126" i="5"/>
  <c r="J127" i="5"/>
  <c r="K127" i="5"/>
  <c r="L127" i="5"/>
  <c r="P127" i="5"/>
  <c r="M127" i="5" s="1"/>
  <c r="J128" i="5"/>
  <c r="K128" i="5"/>
  <c r="L128" i="5"/>
  <c r="P128" i="5"/>
  <c r="M128" i="5" s="1"/>
  <c r="J129" i="5"/>
  <c r="K129" i="5"/>
  <c r="L129" i="5"/>
  <c r="M129" i="5"/>
  <c r="P129" i="5"/>
  <c r="J130" i="5"/>
  <c r="K130" i="5"/>
  <c r="L130" i="5"/>
  <c r="M130" i="5"/>
  <c r="P130" i="5"/>
  <c r="J131" i="5"/>
  <c r="K131" i="5"/>
  <c r="L131" i="5"/>
  <c r="P131" i="5"/>
  <c r="M131" i="5" s="1"/>
  <c r="J132" i="5"/>
  <c r="K132" i="5"/>
  <c r="L132" i="5"/>
  <c r="P132" i="5"/>
  <c r="M132" i="5" s="1"/>
  <c r="J133" i="5"/>
  <c r="K133" i="5"/>
  <c r="L133" i="5"/>
  <c r="M133" i="5"/>
  <c r="P133" i="5"/>
  <c r="J134" i="5"/>
  <c r="K134" i="5"/>
  <c r="L134" i="5"/>
  <c r="M134" i="5"/>
  <c r="P134" i="5"/>
  <c r="J135" i="5"/>
  <c r="K135" i="5"/>
  <c r="L135" i="5"/>
  <c r="P135" i="5"/>
  <c r="M135" i="5" s="1"/>
  <c r="J136" i="5"/>
  <c r="K136" i="5"/>
  <c r="L136" i="5"/>
  <c r="P136" i="5"/>
  <c r="M136" i="5" s="1"/>
  <c r="J137" i="5"/>
  <c r="K137" i="5"/>
  <c r="L137" i="5"/>
  <c r="M137" i="5"/>
  <c r="P137" i="5"/>
  <c r="J138" i="5"/>
  <c r="K138" i="5"/>
  <c r="L138" i="5"/>
  <c r="M138" i="5"/>
  <c r="P138" i="5"/>
  <c r="J139" i="5"/>
  <c r="K139" i="5"/>
  <c r="L139" i="5"/>
  <c r="P139" i="5"/>
  <c r="M139" i="5" s="1"/>
  <c r="J140" i="5"/>
  <c r="K140" i="5"/>
  <c r="L140" i="5"/>
  <c r="P140" i="5"/>
  <c r="M140" i="5" s="1"/>
  <c r="J141" i="5"/>
  <c r="K141" i="5"/>
  <c r="L141" i="5"/>
  <c r="M141" i="5"/>
  <c r="P141" i="5"/>
  <c r="J142" i="5"/>
  <c r="K142" i="5"/>
  <c r="L142" i="5"/>
  <c r="M142" i="5"/>
  <c r="P142" i="5"/>
  <c r="J143" i="5"/>
  <c r="K143" i="5"/>
  <c r="L143" i="5"/>
  <c r="P143" i="5"/>
  <c r="M143" i="5" s="1"/>
  <c r="J144" i="5"/>
  <c r="K144" i="5"/>
  <c r="L144" i="5"/>
  <c r="P144" i="5"/>
  <c r="M144" i="5" s="1"/>
  <c r="J145" i="5"/>
  <c r="K145" i="5"/>
  <c r="L145" i="5"/>
  <c r="M145" i="5"/>
  <c r="P145" i="5"/>
  <c r="J146" i="5"/>
  <c r="K146" i="5"/>
  <c r="L146" i="5"/>
  <c r="M146" i="5"/>
  <c r="P146" i="5"/>
  <c r="J147" i="5"/>
  <c r="K147" i="5"/>
  <c r="L147" i="5"/>
  <c r="P147" i="5"/>
  <c r="M147" i="5" s="1"/>
  <c r="J148" i="5"/>
  <c r="K148" i="5"/>
  <c r="L148" i="5"/>
  <c r="P148" i="5"/>
  <c r="M148" i="5" s="1"/>
  <c r="J149" i="5"/>
  <c r="K149" i="5"/>
  <c r="L149" i="5"/>
  <c r="M149" i="5"/>
  <c r="P149" i="5"/>
  <c r="J150" i="5"/>
  <c r="K150" i="5"/>
  <c r="L150" i="5"/>
  <c r="M150" i="5"/>
  <c r="P150" i="5"/>
  <c r="J151" i="5"/>
  <c r="K151" i="5"/>
  <c r="L151" i="5"/>
  <c r="P151" i="5"/>
  <c r="M151" i="5" s="1"/>
  <c r="J152" i="5"/>
  <c r="K152" i="5"/>
  <c r="L152" i="5"/>
  <c r="P152" i="5"/>
  <c r="M152" i="5" s="1"/>
  <c r="J153" i="5"/>
  <c r="K153" i="5"/>
  <c r="L153" i="5"/>
  <c r="P153" i="5"/>
  <c r="M153" i="5" s="1"/>
  <c r="J154" i="5"/>
  <c r="K154" i="5"/>
  <c r="L154" i="5"/>
  <c r="M154" i="5"/>
  <c r="P154" i="5"/>
  <c r="J155" i="5"/>
  <c r="K155" i="5"/>
  <c r="L155" i="5"/>
  <c r="P155" i="5"/>
  <c r="M155" i="5" s="1"/>
  <c r="J156" i="5"/>
  <c r="K156" i="5"/>
  <c r="L156" i="5"/>
  <c r="P156" i="5"/>
  <c r="M156" i="5" s="1"/>
  <c r="A1" i="6"/>
  <c r="E2" i="6"/>
  <c r="Y3" i="6"/>
  <c r="A4" i="6"/>
  <c r="E4" i="6"/>
  <c r="L4" i="6"/>
  <c r="Y5" i="6"/>
  <c r="AC1" i="6" s="1"/>
  <c r="D7" i="6"/>
  <c r="E7" i="6"/>
  <c r="B19" i="6" s="1"/>
  <c r="G7" i="6"/>
  <c r="I7" i="6"/>
  <c r="L7" i="6"/>
  <c r="C9" i="6"/>
  <c r="D9" i="6"/>
  <c r="E9" i="6"/>
  <c r="F18" i="6" s="1"/>
  <c r="G9" i="6"/>
  <c r="I9" i="6"/>
  <c r="L9" i="6"/>
  <c r="C11" i="6"/>
  <c r="D11" i="6"/>
  <c r="E11" i="6"/>
  <c r="B21" i="6" s="1"/>
  <c r="G11" i="6"/>
  <c r="I11" i="6"/>
  <c r="L11" i="6"/>
  <c r="D18" i="6"/>
  <c r="B20" i="6"/>
  <c r="K41" i="6"/>
  <c r="A1" i="8"/>
  <c r="A5" i="8"/>
  <c r="B5" i="8"/>
  <c r="P22" i="8"/>
  <c r="P23" i="8"/>
  <c r="P24" i="8"/>
  <c r="P25" i="8"/>
  <c r="P26" i="8"/>
  <c r="P27" i="8"/>
  <c r="P28" i="8"/>
  <c r="P29" i="8"/>
  <c r="A1" i="9"/>
  <c r="C2" i="9"/>
  <c r="A5" i="9"/>
  <c r="C5" i="9"/>
  <c r="D5" i="9"/>
  <c r="H5" i="9"/>
  <c r="J40" i="9"/>
  <c r="K40" i="9"/>
  <c r="L40" i="9"/>
  <c r="P40" i="9"/>
  <c r="M40" i="9" s="1"/>
  <c r="J41" i="9"/>
  <c r="K41" i="9"/>
  <c r="L41" i="9"/>
  <c r="M41" i="9"/>
  <c r="P41" i="9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 s="1"/>
  <c r="J45" i="9"/>
  <c r="K45" i="9"/>
  <c r="L45" i="9"/>
  <c r="M45" i="9"/>
  <c r="P45" i="9"/>
  <c r="J46" i="9"/>
  <c r="K46" i="9"/>
  <c r="L46" i="9"/>
  <c r="P46" i="9"/>
  <c r="M46" i="9" s="1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M49" i="9"/>
  <c r="P49" i="9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 s="1"/>
  <c r="J53" i="9"/>
  <c r="K53" i="9"/>
  <c r="L53" i="9"/>
  <c r="M53" i="9"/>
  <c r="P53" i="9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M57" i="9"/>
  <c r="P57" i="9"/>
  <c r="J58" i="9"/>
  <c r="K58" i="9"/>
  <c r="L58" i="9"/>
  <c r="P58" i="9"/>
  <c r="M58" i="9" s="1"/>
  <c r="J59" i="9"/>
  <c r="K59" i="9"/>
  <c r="L59" i="9"/>
  <c r="M59" i="9"/>
  <c r="P59" i="9"/>
  <c r="J60" i="9"/>
  <c r="K60" i="9"/>
  <c r="L60" i="9"/>
  <c r="P60" i="9"/>
  <c r="M60" i="9" s="1"/>
  <c r="J61" i="9"/>
  <c r="K61" i="9"/>
  <c r="L61" i="9"/>
  <c r="M61" i="9"/>
  <c r="P61" i="9"/>
  <c r="J62" i="9"/>
  <c r="K62" i="9"/>
  <c r="L62" i="9"/>
  <c r="P62" i="9"/>
  <c r="M62" i="9" s="1"/>
  <c r="J63" i="9"/>
  <c r="K63" i="9"/>
  <c r="L63" i="9"/>
  <c r="M63" i="9"/>
  <c r="P63" i="9"/>
  <c r="J64" i="9"/>
  <c r="K64" i="9"/>
  <c r="L64" i="9"/>
  <c r="P64" i="9"/>
  <c r="M64" i="9" s="1"/>
  <c r="J65" i="9"/>
  <c r="K65" i="9"/>
  <c r="L65" i="9"/>
  <c r="M65" i="9"/>
  <c r="P65" i="9"/>
  <c r="J66" i="9"/>
  <c r="K66" i="9"/>
  <c r="L66" i="9"/>
  <c r="P66" i="9"/>
  <c r="M66" i="9" s="1"/>
  <c r="J67" i="9"/>
  <c r="K67" i="9"/>
  <c r="L67" i="9"/>
  <c r="M67" i="9"/>
  <c r="P67" i="9"/>
  <c r="J68" i="9"/>
  <c r="K68" i="9"/>
  <c r="L68" i="9"/>
  <c r="P68" i="9"/>
  <c r="M68" i="9" s="1"/>
  <c r="J69" i="9"/>
  <c r="K69" i="9"/>
  <c r="L69" i="9"/>
  <c r="M69" i="9"/>
  <c r="P69" i="9"/>
  <c r="J70" i="9"/>
  <c r="K70" i="9"/>
  <c r="L70" i="9"/>
  <c r="P70" i="9"/>
  <c r="M70" i="9" s="1"/>
  <c r="J71" i="9"/>
  <c r="K71" i="9"/>
  <c r="L71" i="9"/>
  <c r="M71" i="9"/>
  <c r="P71" i="9"/>
  <c r="J72" i="9"/>
  <c r="K72" i="9"/>
  <c r="L72" i="9"/>
  <c r="P72" i="9"/>
  <c r="M72" i="9" s="1"/>
  <c r="J73" i="9"/>
  <c r="K73" i="9"/>
  <c r="L73" i="9"/>
  <c r="M73" i="9"/>
  <c r="P73" i="9"/>
  <c r="J74" i="9"/>
  <c r="K74" i="9"/>
  <c r="L74" i="9"/>
  <c r="P74" i="9"/>
  <c r="M74" i="9" s="1"/>
  <c r="J75" i="9"/>
  <c r="K75" i="9"/>
  <c r="L75" i="9"/>
  <c r="M75" i="9"/>
  <c r="P75" i="9"/>
  <c r="J76" i="9"/>
  <c r="K76" i="9"/>
  <c r="L76" i="9"/>
  <c r="P76" i="9"/>
  <c r="M76" i="9" s="1"/>
  <c r="J77" i="9"/>
  <c r="K77" i="9"/>
  <c r="L77" i="9"/>
  <c r="M77" i="9"/>
  <c r="P77" i="9"/>
  <c r="J78" i="9"/>
  <c r="K78" i="9"/>
  <c r="L78" i="9"/>
  <c r="P78" i="9"/>
  <c r="M78" i="9" s="1"/>
  <c r="J79" i="9"/>
  <c r="K79" i="9"/>
  <c r="L79" i="9"/>
  <c r="M79" i="9"/>
  <c r="P79" i="9"/>
  <c r="J80" i="9"/>
  <c r="K80" i="9"/>
  <c r="L80" i="9"/>
  <c r="P80" i="9"/>
  <c r="M80" i="9" s="1"/>
  <c r="J81" i="9"/>
  <c r="K81" i="9"/>
  <c r="L81" i="9"/>
  <c r="M81" i="9"/>
  <c r="P81" i="9"/>
  <c r="J82" i="9"/>
  <c r="K82" i="9"/>
  <c r="L82" i="9"/>
  <c r="P82" i="9"/>
  <c r="M82" i="9" s="1"/>
  <c r="J83" i="9"/>
  <c r="K83" i="9"/>
  <c r="L83" i="9"/>
  <c r="M83" i="9"/>
  <c r="P83" i="9"/>
  <c r="J84" i="9"/>
  <c r="K84" i="9"/>
  <c r="L84" i="9"/>
  <c r="P84" i="9"/>
  <c r="M84" i="9" s="1"/>
  <c r="J85" i="9"/>
  <c r="K85" i="9"/>
  <c r="L85" i="9"/>
  <c r="M85" i="9"/>
  <c r="P85" i="9"/>
  <c r="J86" i="9"/>
  <c r="K86" i="9"/>
  <c r="L86" i="9"/>
  <c r="P86" i="9"/>
  <c r="M86" i="9" s="1"/>
  <c r="J87" i="9"/>
  <c r="K87" i="9"/>
  <c r="L87" i="9"/>
  <c r="M87" i="9"/>
  <c r="P87" i="9"/>
  <c r="J88" i="9"/>
  <c r="K88" i="9"/>
  <c r="L88" i="9"/>
  <c r="P88" i="9"/>
  <c r="M88" i="9" s="1"/>
  <c r="J89" i="9"/>
  <c r="K89" i="9"/>
  <c r="L89" i="9"/>
  <c r="M89" i="9"/>
  <c r="P89" i="9"/>
  <c r="J90" i="9"/>
  <c r="K90" i="9"/>
  <c r="L90" i="9"/>
  <c r="M90" i="9"/>
  <c r="P90" i="9"/>
  <c r="J91" i="9"/>
  <c r="K91" i="9"/>
  <c r="L91" i="9"/>
  <c r="M91" i="9"/>
  <c r="P91" i="9"/>
  <c r="J92" i="9"/>
  <c r="K92" i="9"/>
  <c r="L92" i="9"/>
  <c r="P92" i="9"/>
  <c r="M92" i="9" s="1"/>
  <c r="J93" i="9"/>
  <c r="K93" i="9"/>
  <c r="L93" i="9"/>
  <c r="M93" i="9"/>
  <c r="P93" i="9"/>
  <c r="J94" i="9"/>
  <c r="K94" i="9"/>
  <c r="L94" i="9"/>
  <c r="M94" i="9"/>
  <c r="P94" i="9"/>
  <c r="J95" i="9"/>
  <c r="K95" i="9"/>
  <c r="L95" i="9"/>
  <c r="M95" i="9"/>
  <c r="P95" i="9"/>
  <c r="J96" i="9"/>
  <c r="K96" i="9"/>
  <c r="L96" i="9"/>
  <c r="P96" i="9"/>
  <c r="M96" i="9" s="1"/>
  <c r="J97" i="9"/>
  <c r="K97" i="9"/>
  <c r="L97" i="9"/>
  <c r="M97" i="9"/>
  <c r="P97" i="9"/>
  <c r="J98" i="9"/>
  <c r="K98" i="9"/>
  <c r="L98" i="9"/>
  <c r="M98" i="9"/>
  <c r="P98" i="9"/>
  <c r="J99" i="9"/>
  <c r="K99" i="9"/>
  <c r="L99" i="9"/>
  <c r="M99" i="9"/>
  <c r="P99" i="9"/>
  <c r="J100" i="9"/>
  <c r="K100" i="9"/>
  <c r="L100" i="9"/>
  <c r="P100" i="9"/>
  <c r="M100" i="9" s="1"/>
  <c r="J101" i="9"/>
  <c r="K101" i="9"/>
  <c r="L101" i="9"/>
  <c r="M101" i="9"/>
  <c r="P101" i="9"/>
  <c r="J102" i="9"/>
  <c r="K102" i="9"/>
  <c r="L102" i="9"/>
  <c r="M102" i="9"/>
  <c r="P102" i="9"/>
  <c r="J103" i="9"/>
  <c r="K103" i="9"/>
  <c r="L103" i="9"/>
  <c r="M103" i="9"/>
  <c r="P103" i="9"/>
  <c r="J104" i="9"/>
  <c r="K104" i="9"/>
  <c r="L104" i="9"/>
  <c r="P104" i="9"/>
  <c r="M104" i="9" s="1"/>
  <c r="J105" i="9"/>
  <c r="K105" i="9"/>
  <c r="L105" i="9"/>
  <c r="M105" i="9"/>
  <c r="P105" i="9"/>
  <c r="J106" i="9"/>
  <c r="K106" i="9"/>
  <c r="L106" i="9"/>
  <c r="M106" i="9"/>
  <c r="P106" i="9"/>
  <c r="J107" i="9"/>
  <c r="K107" i="9"/>
  <c r="L107" i="9"/>
  <c r="M107" i="9"/>
  <c r="P107" i="9"/>
  <c r="J108" i="9"/>
  <c r="K108" i="9"/>
  <c r="L108" i="9"/>
  <c r="P108" i="9"/>
  <c r="M108" i="9" s="1"/>
  <c r="J109" i="9"/>
  <c r="K109" i="9"/>
  <c r="L109" i="9"/>
  <c r="M109" i="9"/>
  <c r="P109" i="9"/>
  <c r="J110" i="9"/>
  <c r="K110" i="9"/>
  <c r="L110" i="9"/>
  <c r="M110" i="9"/>
  <c r="P110" i="9"/>
  <c r="J111" i="9"/>
  <c r="K111" i="9"/>
  <c r="L111" i="9"/>
  <c r="M111" i="9"/>
  <c r="P111" i="9"/>
  <c r="J112" i="9"/>
  <c r="K112" i="9"/>
  <c r="L112" i="9"/>
  <c r="P112" i="9"/>
  <c r="M112" i="9" s="1"/>
  <c r="J113" i="9"/>
  <c r="K113" i="9"/>
  <c r="L113" i="9"/>
  <c r="M113" i="9"/>
  <c r="P113" i="9"/>
  <c r="J114" i="9"/>
  <c r="K114" i="9"/>
  <c r="L114" i="9"/>
  <c r="M114" i="9"/>
  <c r="P114" i="9"/>
  <c r="J115" i="9"/>
  <c r="K115" i="9"/>
  <c r="L115" i="9"/>
  <c r="M115" i="9"/>
  <c r="P115" i="9"/>
  <c r="J116" i="9"/>
  <c r="K116" i="9"/>
  <c r="L116" i="9"/>
  <c r="P116" i="9"/>
  <c r="M116" i="9" s="1"/>
  <c r="J117" i="9"/>
  <c r="K117" i="9"/>
  <c r="L117" i="9"/>
  <c r="M117" i="9"/>
  <c r="P117" i="9"/>
  <c r="J118" i="9"/>
  <c r="K118" i="9"/>
  <c r="L118" i="9"/>
  <c r="M118" i="9"/>
  <c r="P118" i="9"/>
  <c r="J119" i="9"/>
  <c r="K119" i="9"/>
  <c r="L119" i="9"/>
  <c r="M119" i="9"/>
  <c r="P119" i="9"/>
  <c r="J120" i="9"/>
  <c r="K120" i="9"/>
  <c r="L120" i="9"/>
  <c r="P120" i="9"/>
  <c r="M120" i="9" s="1"/>
  <c r="J121" i="9"/>
  <c r="K121" i="9"/>
  <c r="L121" i="9"/>
  <c r="M121" i="9"/>
  <c r="P121" i="9"/>
  <c r="J122" i="9"/>
  <c r="K122" i="9"/>
  <c r="L122" i="9"/>
  <c r="M122" i="9"/>
  <c r="P122" i="9"/>
  <c r="J123" i="9"/>
  <c r="K123" i="9"/>
  <c r="L123" i="9"/>
  <c r="P123" i="9"/>
  <c r="M123" i="9" s="1"/>
  <c r="J124" i="9"/>
  <c r="K124" i="9"/>
  <c r="L124" i="9"/>
  <c r="P124" i="9"/>
  <c r="M124" i="9" s="1"/>
  <c r="J125" i="9"/>
  <c r="K125" i="9"/>
  <c r="L125" i="9"/>
  <c r="M125" i="9"/>
  <c r="P125" i="9"/>
  <c r="J126" i="9"/>
  <c r="K126" i="9"/>
  <c r="L126" i="9"/>
  <c r="M126" i="9"/>
  <c r="P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M129" i="9"/>
  <c r="P129" i="9"/>
  <c r="J130" i="9"/>
  <c r="K130" i="9"/>
  <c r="L130" i="9"/>
  <c r="M130" i="9"/>
  <c r="P130" i="9"/>
  <c r="J131" i="9"/>
  <c r="K131" i="9"/>
  <c r="L131" i="9"/>
  <c r="P131" i="9"/>
  <c r="M131" i="9" s="1"/>
  <c r="J132" i="9"/>
  <c r="K132" i="9"/>
  <c r="L132" i="9"/>
  <c r="P132" i="9"/>
  <c r="M132" i="9" s="1"/>
  <c r="J133" i="9"/>
  <c r="K133" i="9"/>
  <c r="L133" i="9"/>
  <c r="M133" i="9"/>
  <c r="P133" i="9"/>
  <c r="J134" i="9"/>
  <c r="K134" i="9"/>
  <c r="L134" i="9"/>
  <c r="M134" i="9"/>
  <c r="P134" i="9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M137" i="9"/>
  <c r="P137" i="9"/>
  <c r="J138" i="9"/>
  <c r="K138" i="9"/>
  <c r="L138" i="9"/>
  <c r="M138" i="9"/>
  <c r="P138" i="9"/>
  <c r="J139" i="9"/>
  <c r="K139" i="9"/>
  <c r="L139" i="9"/>
  <c r="P139" i="9"/>
  <c r="M139" i="9" s="1"/>
  <c r="J140" i="9"/>
  <c r="K140" i="9"/>
  <c r="L140" i="9"/>
  <c r="P140" i="9"/>
  <c r="M140" i="9" s="1"/>
  <c r="J141" i="9"/>
  <c r="K141" i="9"/>
  <c r="L141" i="9"/>
  <c r="M141" i="9"/>
  <c r="P141" i="9"/>
  <c r="J142" i="9"/>
  <c r="K142" i="9"/>
  <c r="L142" i="9"/>
  <c r="M142" i="9"/>
  <c r="P142" i="9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M145" i="9"/>
  <c r="P145" i="9"/>
  <c r="J146" i="9"/>
  <c r="K146" i="9"/>
  <c r="L146" i="9"/>
  <c r="M146" i="9"/>
  <c r="P146" i="9"/>
  <c r="J147" i="9"/>
  <c r="K147" i="9"/>
  <c r="L147" i="9"/>
  <c r="P147" i="9"/>
  <c r="M147" i="9" s="1"/>
  <c r="J148" i="9"/>
  <c r="K148" i="9"/>
  <c r="L148" i="9"/>
  <c r="P148" i="9"/>
  <c r="M148" i="9" s="1"/>
  <c r="J149" i="9"/>
  <c r="K149" i="9"/>
  <c r="L149" i="9"/>
  <c r="M149" i="9"/>
  <c r="P149" i="9"/>
  <c r="J150" i="9"/>
  <c r="K150" i="9"/>
  <c r="L150" i="9"/>
  <c r="M150" i="9"/>
  <c r="P150" i="9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M153" i="9"/>
  <c r="P153" i="9"/>
  <c r="J154" i="9"/>
  <c r="K154" i="9"/>
  <c r="L154" i="9"/>
  <c r="M154" i="9"/>
  <c r="P154" i="9"/>
  <c r="J155" i="9"/>
  <c r="K155" i="9"/>
  <c r="L155" i="9"/>
  <c r="P155" i="9"/>
  <c r="M155" i="9" s="1"/>
  <c r="J156" i="9"/>
  <c r="K156" i="9"/>
  <c r="L156" i="9"/>
  <c r="P156" i="9"/>
  <c r="M156" i="9" s="1"/>
  <c r="A1" i="10"/>
  <c r="AD1" i="10"/>
  <c r="AE1" i="10"/>
  <c r="AH1" i="10"/>
  <c r="E2" i="10"/>
  <c r="Y3" i="10"/>
  <c r="F6" i="10" s="1"/>
  <c r="A4" i="10"/>
  <c r="G4" i="10"/>
  <c r="R4" i="10"/>
  <c r="Y5" i="10"/>
  <c r="AB1" i="10" s="1"/>
  <c r="K6" i="10"/>
  <c r="M6" i="10"/>
  <c r="O6" i="10"/>
  <c r="B7" i="10"/>
  <c r="C7" i="10"/>
  <c r="D7" i="10"/>
  <c r="F7" i="10"/>
  <c r="G7" i="10"/>
  <c r="I7" i="10"/>
  <c r="U7" i="10"/>
  <c r="K8" i="10"/>
  <c r="U8" i="10"/>
  <c r="B9" i="10"/>
  <c r="C9" i="10"/>
  <c r="D9" i="10"/>
  <c r="F9" i="10"/>
  <c r="G9" i="10"/>
  <c r="I9" i="10"/>
  <c r="U9" i="10"/>
  <c r="M10" i="10"/>
  <c r="U10" i="10"/>
  <c r="B11" i="10"/>
  <c r="C11" i="10"/>
  <c r="D11" i="10"/>
  <c r="F11" i="10"/>
  <c r="G11" i="10"/>
  <c r="I11" i="10"/>
  <c r="U11" i="10"/>
  <c r="K12" i="10"/>
  <c r="U12" i="10"/>
  <c r="B13" i="10"/>
  <c r="C13" i="10"/>
  <c r="D13" i="10"/>
  <c r="F13" i="10"/>
  <c r="G13" i="10"/>
  <c r="I13" i="10"/>
  <c r="U13" i="10"/>
  <c r="O14" i="10"/>
  <c r="U14" i="10"/>
  <c r="B15" i="10"/>
  <c r="C15" i="10"/>
  <c r="D15" i="10"/>
  <c r="F15" i="10"/>
  <c r="G15" i="10"/>
  <c r="I15" i="10"/>
  <c r="U15" i="10"/>
  <c r="K16" i="10"/>
  <c r="U16" i="10"/>
  <c r="B17" i="10"/>
  <c r="C17" i="10"/>
  <c r="D17" i="10"/>
  <c r="F17" i="10"/>
  <c r="G17" i="10"/>
  <c r="I17" i="10"/>
  <c r="M18" i="10"/>
  <c r="B19" i="10"/>
  <c r="C19" i="10"/>
  <c r="D19" i="10"/>
  <c r="F19" i="10"/>
  <c r="G19" i="10"/>
  <c r="I19" i="10"/>
  <c r="K20" i="10"/>
  <c r="B21" i="10"/>
  <c r="C21" i="10"/>
  <c r="D21" i="10"/>
  <c r="F21" i="10"/>
  <c r="G21" i="10"/>
  <c r="I21" i="10"/>
  <c r="F55" i="10"/>
  <c r="F56" i="10"/>
  <c r="O62" i="10"/>
  <c r="R62" i="10"/>
  <c r="A1" i="12"/>
  <c r="A5" i="12"/>
  <c r="B5" i="12"/>
  <c r="P22" i="12"/>
  <c r="P23" i="12"/>
  <c r="P24" i="12"/>
  <c r="P25" i="12"/>
  <c r="P26" i="12"/>
  <c r="P27" i="12"/>
  <c r="P28" i="12"/>
  <c r="P29" i="12"/>
  <c r="A1" i="13"/>
  <c r="C2" i="13"/>
  <c r="A5" i="13"/>
  <c r="C5" i="13"/>
  <c r="D5" i="13"/>
  <c r="H5" i="13"/>
  <c r="J40" i="13"/>
  <c r="K40" i="13"/>
  <c r="L40" i="13"/>
  <c r="P40" i="13"/>
  <c r="M40" i="13" s="1"/>
  <c r="J41" i="13"/>
  <c r="K41" i="13"/>
  <c r="L41" i="13"/>
  <c r="M41" i="13"/>
  <c r="P41" i="13"/>
  <c r="J42" i="13"/>
  <c r="K42" i="13"/>
  <c r="L42" i="13"/>
  <c r="P42" i="13"/>
  <c r="M42" i="13" s="1"/>
  <c r="J43" i="13"/>
  <c r="K43" i="13"/>
  <c r="L43" i="13"/>
  <c r="P43" i="13"/>
  <c r="M43" i="13" s="1"/>
  <c r="J44" i="13"/>
  <c r="K44" i="13"/>
  <c r="L44" i="13"/>
  <c r="M44" i="13"/>
  <c r="P44" i="13"/>
  <c r="J45" i="13"/>
  <c r="K45" i="13"/>
  <c r="L45" i="13"/>
  <c r="M45" i="13"/>
  <c r="P45" i="13"/>
  <c r="J46" i="13"/>
  <c r="K46" i="13"/>
  <c r="L46" i="13"/>
  <c r="P46" i="13"/>
  <c r="M46" i="13" s="1"/>
  <c r="J47" i="13"/>
  <c r="K47" i="13"/>
  <c r="L47" i="13"/>
  <c r="P47" i="13"/>
  <c r="M47" i="13" s="1"/>
  <c r="J48" i="13"/>
  <c r="K48" i="13"/>
  <c r="L48" i="13"/>
  <c r="M48" i="13"/>
  <c r="P48" i="13"/>
  <c r="J49" i="13"/>
  <c r="K49" i="13"/>
  <c r="L49" i="13"/>
  <c r="M49" i="13"/>
  <c r="P49" i="13"/>
  <c r="J50" i="13"/>
  <c r="K50" i="13"/>
  <c r="L50" i="13"/>
  <c r="P50" i="13"/>
  <c r="M50" i="13" s="1"/>
  <c r="J51" i="13"/>
  <c r="K51" i="13"/>
  <c r="L51" i="13"/>
  <c r="P51" i="13"/>
  <c r="M51" i="13" s="1"/>
  <c r="J52" i="13"/>
  <c r="K52" i="13"/>
  <c r="L52" i="13"/>
  <c r="M52" i="13"/>
  <c r="P52" i="13"/>
  <c r="J53" i="13"/>
  <c r="K53" i="13"/>
  <c r="L53" i="13"/>
  <c r="M53" i="13"/>
  <c r="P53" i="13"/>
  <c r="J54" i="13"/>
  <c r="K54" i="13"/>
  <c r="L54" i="13"/>
  <c r="P54" i="13"/>
  <c r="M54" i="13" s="1"/>
  <c r="J55" i="13"/>
  <c r="K55" i="13"/>
  <c r="L55" i="13"/>
  <c r="P55" i="13"/>
  <c r="M55" i="13" s="1"/>
  <c r="J56" i="13"/>
  <c r="K56" i="13"/>
  <c r="L56" i="13"/>
  <c r="M56" i="13"/>
  <c r="P56" i="13"/>
  <c r="J57" i="13"/>
  <c r="K57" i="13"/>
  <c r="L57" i="13"/>
  <c r="M57" i="13"/>
  <c r="P57" i="13"/>
  <c r="J58" i="13"/>
  <c r="K58" i="13"/>
  <c r="L58" i="13"/>
  <c r="P58" i="13"/>
  <c r="M58" i="13" s="1"/>
  <c r="J59" i="13"/>
  <c r="K59" i="13"/>
  <c r="L59" i="13"/>
  <c r="P59" i="13"/>
  <c r="M59" i="13" s="1"/>
  <c r="J60" i="13"/>
  <c r="K60" i="13"/>
  <c r="L60" i="13"/>
  <c r="M60" i="13"/>
  <c r="P60" i="13"/>
  <c r="J61" i="13"/>
  <c r="K61" i="13"/>
  <c r="L61" i="13"/>
  <c r="M61" i="13"/>
  <c r="P61" i="13"/>
  <c r="J62" i="13"/>
  <c r="K62" i="13"/>
  <c r="L62" i="13"/>
  <c r="P62" i="13"/>
  <c r="M62" i="13" s="1"/>
  <c r="J63" i="13"/>
  <c r="K63" i="13"/>
  <c r="L63" i="13"/>
  <c r="P63" i="13"/>
  <c r="M63" i="13" s="1"/>
  <c r="J64" i="13"/>
  <c r="K64" i="13"/>
  <c r="L64" i="13"/>
  <c r="M64" i="13"/>
  <c r="P64" i="13"/>
  <c r="J65" i="13"/>
  <c r="K65" i="13"/>
  <c r="L65" i="13"/>
  <c r="M65" i="13"/>
  <c r="P65" i="13"/>
  <c r="J66" i="13"/>
  <c r="K66" i="13"/>
  <c r="L66" i="13"/>
  <c r="P66" i="13"/>
  <c r="M66" i="13" s="1"/>
  <c r="J67" i="13"/>
  <c r="K67" i="13"/>
  <c r="L67" i="13"/>
  <c r="P67" i="13"/>
  <c r="M67" i="13" s="1"/>
  <c r="J68" i="13"/>
  <c r="K68" i="13"/>
  <c r="L68" i="13"/>
  <c r="M68" i="13"/>
  <c r="P68" i="13"/>
  <c r="J69" i="13"/>
  <c r="K69" i="13"/>
  <c r="L69" i="13"/>
  <c r="M69" i="13"/>
  <c r="P69" i="13"/>
  <c r="J70" i="13"/>
  <c r="K70" i="13"/>
  <c r="L70" i="13"/>
  <c r="P70" i="13"/>
  <c r="M70" i="13" s="1"/>
  <c r="J71" i="13"/>
  <c r="K71" i="13"/>
  <c r="L71" i="13"/>
  <c r="P71" i="13"/>
  <c r="M71" i="13" s="1"/>
  <c r="J72" i="13"/>
  <c r="K72" i="13"/>
  <c r="L72" i="13"/>
  <c r="P72" i="13"/>
  <c r="M72" i="13" s="1"/>
  <c r="J73" i="13"/>
  <c r="K73" i="13"/>
  <c r="L73" i="13"/>
  <c r="M73" i="13"/>
  <c r="P73" i="13"/>
  <c r="J74" i="13"/>
  <c r="K74" i="13"/>
  <c r="L74" i="13"/>
  <c r="P74" i="13"/>
  <c r="M74" i="13" s="1"/>
  <c r="J75" i="13"/>
  <c r="K75" i="13"/>
  <c r="L75" i="13"/>
  <c r="P75" i="13"/>
  <c r="M75" i="13" s="1"/>
  <c r="J76" i="13"/>
  <c r="K76" i="13"/>
  <c r="L76" i="13"/>
  <c r="P76" i="13"/>
  <c r="M76" i="13" s="1"/>
  <c r="J77" i="13"/>
  <c r="K77" i="13"/>
  <c r="L77" i="13"/>
  <c r="M77" i="13"/>
  <c r="P77" i="13"/>
  <c r="J78" i="13"/>
  <c r="K78" i="13"/>
  <c r="L78" i="13"/>
  <c r="P78" i="13"/>
  <c r="M78" i="13" s="1"/>
  <c r="J79" i="13"/>
  <c r="K79" i="13"/>
  <c r="L79" i="13"/>
  <c r="P79" i="13"/>
  <c r="M79" i="13" s="1"/>
  <c r="J80" i="13"/>
  <c r="K80" i="13"/>
  <c r="L80" i="13"/>
  <c r="P80" i="13"/>
  <c r="M80" i="13" s="1"/>
  <c r="J81" i="13"/>
  <c r="K81" i="13"/>
  <c r="L81" i="13"/>
  <c r="M81" i="13"/>
  <c r="P81" i="13"/>
  <c r="J82" i="13"/>
  <c r="K82" i="13"/>
  <c r="L82" i="13"/>
  <c r="P82" i="13"/>
  <c r="M82" i="13" s="1"/>
  <c r="J83" i="13"/>
  <c r="K83" i="13"/>
  <c r="L83" i="13"/>
  <c r="P83" i="13"/>
  <c r="M83" i="13" s="1"/>
  <c r="J84" i="13"/>
  <c r="K84" i="13"/>
  <c r="L84" i="13"/>
  <c r="P84" i="13"/>
  <c r="M84" i="13" s="1"/>
  <c r="J85" i="13"/>
  <c r="K85" i="13"/>
  <c r="L85" i="13"/>
  <c r="M85" i="13"/>
  <c r="P85" i="13"/>
  <c r="J86" i="13"/>
  <c r="K86" i="13"/>
  <c r="L86" i="13"/>
  <c r="P86" i="13"/>
  <c r="M86" i="13" s="1"/>
  <c r="J87" i="13"/>
  <c r="K87" i="13"/>
  <c r="L87" i="13"/>
  <c r="P87" i="13"/>
  <c r="M87" i="13" s="1"/>
  <c r="J88" i="13"/>
  <c r="K88" i="13"/>
  <c r="L88" i="13"/>
  <c r="P88" i="13"/>
  <c r="M88" i="13" s="1"/>
  <c r="J89" i="13"/>
  <c r="K89" i="13"/>
  <c r="L89" i="13"/>
  <c r="M89" i="13"/>
  <c r="P89" i="13"/>
  <c r="J90" i="13"/>
  <c r="K90" i="13"/>
  <c r="L90" i="13"/>
  <c r="P90" i="13"/>
  <c r="M90" i="13" s="1"/>
  <c r="J91" i="13"/>
  <c r="K91" i="13"/>
  <c r="L91" i="13"/>
  <c r="P91" i="13"/>
  <c r="M91" i="13" s="1"/>
  <c r="J92" i="13"/>
  <c r="K92" i="13"/>
  <c r="L92" i="13"/>
  <c r="P92" i="13"/>
  <c r="M92" i="13" s="1"/>
  <c r="J93" i="13"/>
  <c r="K93" i="13"/>
  <c r="L93" i="13"/>
  <c r="M93" i="13"/>
  <c r="P93" i="13"/>
  <c r="J94" i="13"/>
  <c r="K94" i="13"/>
  <c r="L94" i="13"/>
  <c r="P94" i="13"/>
  <c r="M94" i="13" s="1"/>
  <c r="J95" i="13"/>
  <c r="K95" i="13"/>
  <c r="L95" i="13"/>
  <c r="P95" i="13"/>
  <c r="M95" i="13" s="1"/>
  <c r="J96" i="13"/>
  <c r="K96" i="13"/>
  <c r="L96" i="13"/>
  <c r="P96" i="13"/>
  <c r="M96" i="13" s="1"/>
  <c r="J97" i="13"/>
  <c r="K97" i="13"/>
  <c r="L97" i="13"/>
  <c r="M97" i="13"/>
  <c r="P97" i="13"/>
  <c r="J98" i="13"/>
  <c r="K98" i="13"/>
  <c r="L98" i="13"/>
  <c r="P98" i="13"/>
  <c r="M98" i="13" s="1"/>
  <c r="J99" i="13"/>
  <c r="K99" i="13"/>
  <c r="L99" i="13"/>
  <c r="P99" i="13"/>
  <c r="M99" i="13" s="1"/>
  <c r="J100" i="13"/>
  <c r="K100" i="13"/>
  <c r="L100" i="13"/>
  <c r="M100" i="13"/>
  <c r="P100" i="13"/>
  <c r="J101" i="13"/>
  <c r="K101" i="13"/>
  <c r="L101" i="13"/>
  <c r="M101" i="13"/>
  <c r="P101" i="13"/>
  <c r="J102" i="13"/>
  <c r="K102" i="13"/>
  <c r="L102" i="13"/>
  <c r="P102" i="13"/>
  <c r="M102" i="13" s="1"/>
  <c r="J103" i="13"/>
  <c r="K103" i="13"/>
  <c r="L103" i="13"/>
  <c r="P103" i="13"/>
  <c r="M103" i="13" s="1"/>
  <c r="J104" i="13"/>
  <c r="K104" i="13"/>
  <c r="L104" i="13"/>
  <c r="P104" i="13"/>
  <c r="M104" i="13" s="1"/>
  <c r="J105" i="13"/>
  <c r="K105" i="13"/>
  <c r="L105" i="13"/>
  <c r="M105" i="13"/>
  <c r="P105" i="13"/>
  <c r="J106" i="13"/>
  <c r="K106" i="13"/>
  <c r="L106" i="13"/>
  <c r="P106" i="13"/>
  <c r="M106" i="13" s="1"/>
  <c r="J107" i="13"/>
  <c r="K107" i="13"/>
  <c r="L107" i="13"/>
  <c r="P107" i="13"/>
  <c r="M107" i="13" s="1"/>
  <c r="J108" i="13"/>
  <c r="K108" i="13"/>
  <c r="L108" i="13"/>
  <c r="M108" i="13"/>
  <c r="P108" i="13"/>
  <c r="J109" i="13"/>
  <c r="K109" i="13"/>
  <c r="L109" i="13"/>
  <c r="M109" i="13"/>
  <c r="P109" i="13"/>
  <c r="J110" i="13"/>
  <c r="K110" i="13"/>
  <c r="L110" i="13"/>
  <c r="P110" i="13"/>
  <c r="M110" i="13" s="1"/>
  <c r="J111" i="13"/>
  <c r="K111" i="13"/>
  <c r="L111" i="13"/>
  <c r="P111" i="13"/>
  <c r="M111" i="13" s="1"/>
  <c r="J112" i="13"/>
  <c r="K112" i="13"/>
  <c r="L112" i="13"/>
  <c r="P112" i="13"/>
  <c r="M112" i="13" s="1"/>
  <c r="J113" i="13"/>
  <c r="K113" i="13"/>
  <c r="L113" i="13"/>
  <c r="M113" i="13"/>
  <c r="P113" i="13"/>
  <c r="J114" i="13"/>
  <c r="K114" i="13"/>
  <c r="L114" i="13"/>
  <c r="M114" i="13"/>
  <c r="P114" i="13"/>
  <c r="J115" i="13"/>
  <c r="K115" i="13"/>
  <c r="L115" i="13"/>
  <c r="P115" i="13"/>
  <c r="M115" i="13" s="1"/>
  <c r="J116" i="13"/>
  <c r="K116" i="13"/>
  <c r="L116" i="13"/>
  <c r="P116" i="13"/>
  <c r="M116" i="13" s="1"/>
  <c r="J117" i="13"/>
  <c r="K117" i="13"/>
  <c r="L117" i="13"/>
  <c r="P117" i="13"/>
  <c r="M117" i="13" s="1"/>
  <c r="J118" i="13"/>
  <c r="K118" i="13"/>
  <c r="L118" i="13"/>
  <c r="P118" i="13"/>
  <c r="M118" i="13" s="1"/>
  <c r="J119" i="13"/>
  <c r="K119" i="13"/>
  <c r="L119" i="13"/>
  <c r="M119" i="13"/>
  <c r="P119" i="13"/>
  <c r="J120" i="13"/>
  <c r="K120" i="13"/>
  <c r="L120" i="13"/>
  <c r="P120" i="13"/>
  <c r="M120" i="13" s="1"/>
  <c r="J121" i="13"/>
  <c r="K121" i="13"/>
  <c r="L121" i="13"/>
  <c r="P121" i="13"/>
  <c r="M121" i="13" s="1"/>
  <c r="J122" i="13"/>
  <c r="K122" i="13"/>
  <c r="L122" i="13"/>
  <c r="P122" i="13"/>
  <c r="M122" i="13" s="1"/>
  <c r="J123" i="13"/>
  <c r="K123" i="13"/>
  <c r="L123" i="13"/>
  <c r="M123" i="13"/>
  <c r="P123" i="13"/>
  <c r="J124" i="13"/>
  <c r="K124" i="13"/>
  <c r="L124" i="13"/>
  <c r="P124" i="13"/>
  <c r="M124" i="13" s="1"/>
  <c r="J125" i="13"/>
  <c r="K125" i="13"/>
  <c r="L125" i="13"/>
  <c r="P125" i="13"/>
  <c r="M125" i="13" s="1"/>
  <c r="J126" i="13"/>
  <c r="K126" i="13"/>
  <c r="L126" i="13"/>
  <c r="P126" i="13"/>
  <c r="M126" i="13" s="1"/>
  <c r="J127" i="13"/>
  <c r="K127" i="13"/>
  <c r="L127" i="13"/>
  <c r="M127" i="13"/>
  <c r="P127" i="13"/>
  <c r="J128" i="13"/>
  <c r="K128" i="13"/>
  <c r="L128" i="13"/>
  <c r="P128" i="13"/>
  <c r="M128" i="13" s="1"/>
  <c r="J129" i="13"/>
  <c r="K129" i="13"/>
  <c r="L129" i="13"/>
  <c r="P129" i="13"/>
  <c r="M129" i="13" s="1"/>
  <c r="J130" i="13"/>
  <c r="K130" i="13"/>
  <c r="L130" i="13"/>
  <c r="P130" i="13"/>
  <c r="M130" i="13" s="1"/>
  <c r="J131" i="13"/>
  <c r="K131" i="13"/>
  <c r="L131" i="13"/>
  <c r="M131" i="13"/>
  <c r="P131" i="13"/>
  <c r="J132" i="13"/>
  <c r="K132" i="13"/>
  <c r="L132" i="13"/>
  <c r="P132" i="13"/>
  <c r="M132" i="13" s="1"/>
  <c r="J133" i="13"/>
  <c r="K133" i="13"/>
  <c r="L133" i="13"/>
  <c r="P133" i="13"/>
  <c r="M133" i="13" s="1"/>
  <c r="J134" i="13"/>
  <c r="K134" i="13"/>
  <c r="L134" i="13"/>
  <c r="P134" i="13"/>
  <c r="M134" i="13" s="1"/>
  <c r="J135" i="13"/>
  <c r="K135" i="13"/>
  <c r="L135" i="13"/>
  <c r="M135" i="13"/>
  <c r="P135" i="13"/>
  <c r="J136" i="13"/>
  <c r="K136" i="13"/>
  <c r="L136" i="13"/>
  <c r="P136" i="13"/>
  <c r="M136" i="13" s="1"/>
  <c r="J137" i="13"/>
  <c r="K137" i="13"/>
  <c r="L137" i="13"/>
  <c r="P137" i="13"/>
  <c r="M137" i="13" s="1"/>
  <c r="J138" i="13"/>
  <c r="K138" i="13"/>
  <c r="L138" i="13"/>
  <c r="P138" i="13"/>
  <c r="M138" i="13" s="1"/>
  <c r="J139" i="13"/>
  <c r="K139" i="13"/>
  <c r="L139" i="13"/>
  <c r="M139" i="13"/>
  <c r="P139" i="13"/>
  <c r="J140" i="13"/>
  <c r="K140" i="13"/>
  <c r="L140" i="13"/>
  <c r="P140" i="13"/>
  <c r="M140" i="13" s="1"/>
  <c r="J141" i="13"/>
  <c r="K141" i="13"/>
  <c r="L141" i="13"/>
  <c r="P141" i="13"/>
  <c r="M141" i="13" s="1"/>
  <c r="J142" i="13"/>
  <c r="K142" i="13"/>
  <c r="L142" i="13"/>
  <c r="P142" i="13"/>
  <c r="M142" i="13" s="1"/>
  <c r="J143" i="13"/>
  <c r="K143" i="13"/>
  <c r="L143" i="13"/>
  <c r="M143" i="13"/>
  <c r="P143" i="13"/>
  <c r="J144" i="13"/>
  <c r="K144" i="13"/>
  <c r="L144" i="13"/>
  <c r="P144" i="13"/>
  <c r="M144" i="13" s="1"/>
  <c r="J145" i="13"/>
  <c r="K145" i="13"/>
  <c r="L145" i="13"/>
  <c r="P145" i="13"/>
  <c r="M145" i="13" s="1"/>
  <c r="J146" i="13"/>
  <c r="K146" i="13"/>
  <c r="L146" i="13"/>
  <c r="P146" i="13"/>
  <c r="M146" i="13" s="1"/>
  <c r="J147" i="13"/>
  <c r="K147" i="13"/>
  <c r="L147" i="13"/>
  <c r="M147" i="13"/>
  <c r="P147" i="13"/>
  <c r="J148" i="13"/>
  <c r="K148" i="13"/>
  <c r="L148" i="13"/>
  <c r="P148" i="13"/>
  <c r="M148" i="13" s="1"/>
  <c r="J149" i="13"/>
  <c r="K149" i="13"/>
  <c r="L149" i="13"/>
  <c r="P149" i="13"/>
  <c r="M149" i="13" s="1"/>
  <c r="J150" i="13"/>
  <c r="K150" i="13"/>
  <c r="L150" i="13"/>
  <c r="P150" i="13"/>
  <c r="M150" i="13" s="1"/>
  <c r="J151" i="13"/>
  <c r="K151" i="13"/>
  <c r="L151" i="13"/>
  <c r="M151" i="13"/>
  <c r="P151" i="13"/>
  <c r="J152" i="13"/>
  <c r="K152" i="13"/>
  <c r="L152" i="13"/>
  <c r="P152" i="13"/>
  <c r="M152" i="13" s="1"/>
  <c r="J153" i="13"/>
  <c r="K153" i="13"/>
  <c r="L153" i="13"/>
  <c r="P153" i="13"/>
  <c r="M153" i="13" s="1"/>
  <c r="J154" i="13"/>
  <c r="K154" i="13"/>
  <c r="L154" i="13"/>
  <c r="P154" i="13"/>
  <c r="M154" i="13" s="1"/>
  <c r="J155" i="13"/>
  <c r="K155" i="13"/>
  <c r="L155" i="13"/>
  <c r="M155" i="13"/>
  <c r="P155" i="13"/>
  <c r="J156" i="13"/>
  <c r="K156" i="13"/>
  <c r="L156" i="13"/>
  <c r="P156" i="13"/>
  <c r="M156" i="13" s="1"/>
  <c r="A1" i="14"/>
  <c r="E2" i="14"/>
  <c r="Y3" i="14"/>
  <c r="A4" i="14"/>
  <c r="E4" i="14"/>
  <c r="L4" i="14"/>
  <c r="Y5" i="14"/>
  <c r="AC1" i="14" s="1"/>
  <c r="C7" i="14"/>
  <c r="D7" i="14"/>
  <c r="E7" i="14"/>
  <c r="G7" i="14"/>
  <c r="I7" i="14"/>
  <c r="L7" i="14"/>
  <c r="C9" i="14"/>
  <c r="D9" i="14"/>
  <c r="E9" i="14"/>
  <c r="B20" i="14" s="1"/>
  <c r="G9" i="14"/>
  <c r="I9" i="14"/>
  <c r="L9" i="14"/>
  <c r="C11" i="14"/>
  <c r="D11" i="14"/>
  <c r="E11" i="14"/>
  <c r="G11" i="14"/>
  <c r="I11" i="14"/>
  <c r="L11" i="14"/>
  <c r="D18" i="14"/>
  <c r="F18" i="14"/>
  <c r="H18" i="14"/>
  <c r="B19" i="14"/>
  <c r="B21" i="14"/>
  <c r="K41" i="14"/>
  <c r="A1" i="16"/>
  <c r="A5" i="16"/>
  <c r="B5" i="16"/>
  <c r="P22" i="16"/>
  <c r="P23" i="16"/>
  <c r="P24" i="16"/>
  <c r="P25" i="16"/>
  <c r="P26" i="16"/>
  <c r="P27" i="16"/>
  <c r="P28" i="16"/>
  <c r="P29" i="16"/>
  <c r="A1" i="17"/>
  <c r="C2" i="17"/>
  <c r="A5" i="17"/>
  <c r="C5" i="17"/>
  <c r="D5" i="17"/>
  <c r="H5" i="17"/>
  <c r="J40" i="17"/>
  <c r="K40" i="17"/>
  <c r="L40" i="17"/>
  <c r="P40" i="17"/>
  <c r="M40" i="17" s="1"/>
  <c r="J41" i="17"/>
  <c r="K41" i="17"/>
  <c r="L41" i="17"/>
  <c r="P41" i="17"/>
  <c r="M41" i="17" s="1"/>
  <c r="J42" i="17"/>
  <c r="K42" i="17"/>
  <c r="L42" i="17"/>
  <c r="M42" i="17"/>
  <c r="P42" i="17"/>
  <c r="J43" i="17"/>
  <c r="K43" i="17"/>
  <c r="L43" i="17"/>
  <c r="M43" i="17"/>
  <c r="P43" i="17"/>
  <c r="J44" i="17"/>
  <c r="K44" i="17"/>
  <c r="L44" i="17"/>
  <c r="P44" i="17"/>
  <c r="M44" i="17" s="1"/>
  <c r="J45" i="17"/>
  <c r="K45" i="17"/>
  <c r="L45" i="17"/>
  <c r="P45" i="17"/>
  <c r="M45" i="17" s="1"/>
  <c r="J46" i="17"/>
  <c r="K46" i="17"/>
  <c r="L46" i="17"/>
  <c r="M46" i="17"/>
  <c r="P46" i="17"/>
  <c r="J47" i="17"/>
  <c r="K47" i="17"/>
  <c r="L47" i="17"/>
  <c r="M47" i="17"/>
  <c r="P47" i="17"/>
  <c r="J48" i="17"/>
  <c r="K48" i="17"/>
  <c r="L48" i="17"/>
  <c r="P48" i="17"/>
  <c r="M48" i="17" s="1"/>
  <c r="J49" i="17"/>
  <c r="K49" i="17"/>
  <c r="L49" i="17"/>
  <c r="P49" i="17"/>
  <c r="M49" i="17" s="1"/>
  <c r="J50" i="17"/>
  <c r="K50" i="17"/>
  <c r="L50" i="17"/>
  <c r="M50" i="17"/>
  <c r="P50" i="17"/>
  <c r="J51" i="17"/>
  <c r="K51" i="17"/>
  <c r="L51" i="17"/>
  <c r="M51" i="17"/>
  <c r="P51" i="17"/>
  <c r="J52" i="17"/>
  <c r="K52" i="17"/>
  <c r="L52" i="17"/>
  <c r="P52" i="17"/>
  <c r="M52" i="17" s="1"/>
  <c r="J53" i="17"/>
  <c r="K53" i="17"/>
  <c r="L53" i="17"/>
  <c r="P53" i="17"/>
  <c r="M53" i="17" s="1"/>
  <c r="J54" i="17"/>
  <c r="K54" i="17"/>
  <c r="L54" i="17"/>
  <c r="M54" i="17"/>
  <c r="P54" i="17"/>
  <c r="J55" i="17"/>
  <c r="K55" i="17"/>
  <c r="L55" i="17"/>
  <c r="M55" i="17"/>
  <c r="P55" i="17"/>
  <c r="J56" i="17"/>
  <c r="K56" i="17"/>
  <c r="L56" i="17"/>
  <c r="P56" i="17"/>
  <c r="M56" i="17" s="1"/>
  <c r="J57" i="17"/>
  <c r="K57" i="17"/>
  <c r="L57" i="17"/>
  <c r="P57" i="17"/>
  <c r="M57" i="17" s="1"/>
  <c r="J58" i="17"/>
  <c r="K58" i="17"/>
  <c r="L58" i="17"/>
  <c r="M58" i="17"/>
  <c r="P58" i="17"/>
  <c r="J59" i="17"/>
  <c r="K59" i="17"/>
  <c r="L59" i="17"/>
  <c r="M59" i="17"/>
  <c r="P59" i="17"/>
  <c r="J60" i="17"/>
  <c r="K60" i="17"/>
  <c r="L60" i="17"/>
  <c r="P60" i="17"/>
  <c r="M60" i="17" s="1"/>
  <c r="J61" i="17"/>
  <c r="K61" i="17"/>
  <c r="L61" i="17"/>
  <c r="P61" i="17"/>
  <c r="M61" i="17" s="1"/>
  <c r="J62" i="17"/>
  <c r="K62" i="17"/>
  <c r="L62" i="17"/>
  <c r="M62" i="17"/>
  <c r="P62" i="17"/>
  <c r="J63" i="17"/>
  <c r="K63" i="17"/>
  <c r="L63" i="17"/>
  <c r="M63" i="17"/>
  <c r="P63" i="17"/>
  <c r="J64" i="17"/>
  <c r="K64" i="17"/>
  <c r="L64" i="17"/>
  <c r="P64" i="17"/>
  <c r="M64" i="17" s="1"/>
  <c r="J65" i="17"/>
  <c r="K65" i="17"/>
  <c r="L65" i="17"/>
  <c r="P65" i="17"/>
  <c r="M65" i="17" s="1"/>
  <c r="J66" i="17"/>
  <c r="K66" i="17"/>
  <c r="L66" i="17"/>
  <c r="M66" i="17"/>
  <c r="P66" i="17"/>
  <c r="J67" i="17"/>
  <c r="K67" i="17"/>
  <c r="L67" i="17"/>
  <c r="M67" i="17"/>
  <c r="P67" i="17"/>
  <c r="J68" i="17"/>
  <c r="K68" i="17"/>
  <c r="L68" i="17"/>
  <c r="P68" i="17"/>
  <c r="M68" i="17" s="1"/>
  <c r="J69" i="17"/>
  <c r="K69" i="17"/>
  <c r="L69" i="17"/>
  <c r="P69" i="17"/>
  <c r="M69" i="17" s="1"/>
  <c r="J70" i="17"/>
  <c r="K70" i="17"/>
  <c r="L70" i="17"/>
  <c r="M70" i="17"/>
  <c r="P70" i="17"/>
  <c r="J71" i="17"/>
  <c r="K71" i="17"/>
  <c r="L71" i="17"/>
  <c r="M71" i="17"/>
  <c r="P71" i="17"/>
  <c r="J72" i="17"/>
  <c r="K72" i="17"/>
  <c r="L72" i="17"/>
  <c r="P72" i="17"/>
  <c r="M72" i="17" s="1"/>
  <c r="J73" i="17"/>
  <c r="K73" i="17"/>
  <c r="L73" i="17"/>
  <c r="P73" i="17"/>
  <c r="M73" i="17" s="1"/>
  <c r="J74" i="17"/>
  <c r="K74" i="17"/>
  <c r="L74" i="17"/>
  <c r="M74" i="17"/>
  <c r="P74" i="17"/>
  <c r="J75" i="17"/>
  <c r="K75" i="17"/>
  <c r="L75" i="17"/>
  <c r="M75" i="17"/>
  <c r="P75" i="17"/>
  <c r="J76" i="17"/>
  <c r="K76" i="17"/>
  <c r="L76" i="17"/>
  <c r="P76" i="17"/>
  <c r="M76" i="17" s="1"/>
  <c r="J77" i="17"/>
  <c r="K77" i="17"/>
  <c r="L77" i="17"/>
  <c r="P77" i="17"/>
  <c r="M77" i="17" s="1"/>
  <c r="J78" i="17"/>
  <c r="K78" i="17"/>
  <c r="L78" i="17"/>
  <c r="M78" i="17"/>
  <c r="P78" i="17"/>
  <c r="J79" i="17"/>
  <c r="K79" i="17"/>
  <c r="L79" i="17"/>
  <c r="M79" i="17"/>
  <c r="P79" i="17"/>
  <c r="J80" i="17"/>
  <c r="K80" i="17"/>
  <c r="L80" i="17"/>
  <c r="P80" i="17"/>
  <c r="M80" i="17" s="1"/>
  <c r="J81" i="17"/>
  <c r="K81" i="17"/>
  <c r="L81" i="17"/>
  <c r="P81" i="17"/>
  <c r="M81" i="17" s="1"/>
  <c r="J82" i="17"/>
  <c r="K82" i="17"/>
  <c r="L82" i="17"/>
  <c r="M82" i="17"/>
  <c r="P82" i="17"/>
  <c r="J83" i="17"/>
  <c r="K83" i="17"/>
  <c r="L83" i="17"/>
  <c r="M83" i="17"/>
  <c r="P83" i="17"/>
  <c r="J84" i="17"/>
  <c r="K84" i="17"/>
  <c r="L84" i="17"/>
  <c r="P84" i="17"/>
  <c r="M84" i="17" s="1"/>
  <c r="J85" i="17"/>
  <c r="K85" i="17"/>
  <c r="L85" i="17"/>
  <c r="P85" i="17"/>
  <c r="M85" i="17" s="1"/>
  <c r="J86" i="17"/>
  <c r="K86" i="17"/>
  <c r="L86" i="17"/>
  <c r="M86" i="17"/>
  <c r="P86" i="17"/>
  <c r="J87" i="17"/>
  <c r="K87" i="17"/>
  <c r="L87" i="17"/>
  <c r="M87" i="17"/>
  <c r="P87" i="17"/>
  <c r="J88" i="17"/>
  <c r="K88" i="17"/>
  <c r="L88" i="17"/>
  <c r="P88" i="17"/>
  <c r="M88" i="17" s="1"/>
  <c r="J89" i="17"/>
  <c r="K89" i="17"/>
  <c r="L89" i="17"/>
  <c r="P89" i="17"/>
  <c r="M89" i="17" s="1"/>
  <c r="J90" i="17"/>
  <c r="K90" i="17"/>
  <c r="L90" i="17"/>
  <c r="M90" i="17"/>
  <c r="P90" i="17"/>
  <c r="J91" i="17"/>
  <c r="K91" i="17"/>
  <c r="L91" i="17"/>
  <c r="M91" i="17"/>
  <c r="P91" i="17"/>
  <c r="J92" i="17"/>
  <c r="K92" i="17"/>
  <c r="L92" i="17"/>
  <c r="P92" i="17"/>
  <c r="M92" i="17" s="1"/>
  <c r="J93" i="17"/>
  <c r="K93" i="17"/>
  <c r="L93" i="17"/>
  <c r="P93" i="17"/>
  <c r="M93" i="17" s="1"/>
  <c r="J94" i="17"/>
  <c r="K94" i="17"/>
  <c r="L94" i="17"/>
  <c r="M94" i="17"/>
  <c r="P94" i="17"/>
  <c r="J95" i="17"/>
  <c r="K95" i="17"/>
  <c r="L95" i="17"/>
  <c r="M95" i="17"/>
  <c r="P95" i="17"/>
  <c r="J96" i="17"/>
  <c r="K96" i="17"/>
  <c r="L96" i="17"/>
  <c r="P96" i="17"/>
  <c r="M96" i="17" s="1"/>
  <c r="J97" i="17"/>
  <c r="K97" i="17"/>
  <c r="L97" i="17"/>
  <c r="P97" i="17"/>
  <c r="M97" i="17" s="1"/>
  <c r="J98" i="17"/>
  <c r="K98" i="17"/>
  <c r="L98" i="17"/>
  <c r="M98" i="17"/>
  <c r="P98" i="17"/>
  <c r="J99" i="17"/>
  <c r="K99" i="17"/>
  <c r="L99" i="17"/>
  <c r="M99" i="17"/>
  <c r="P99" i="17"/>
  <c r="J100" i="17"/>
  <c r="K100" i="17"/>
  <c r="L100" i="17"/>
  <c r="P100" i="17"/>
  <c r="M100" i="17" s="1"/>
  <c r="J101" i="17"/>
  <c r="K101" i="17"/>
  <c r="L101" i="17"/>
  <c r="P101" i="17"/>
  <c r="M101" i="17" s="1"/>
  <c r="J102" i="17"/>
  <c r="K102" i="17"/>
  <c r="L102" i="17"/>
  <c r="M102" i="17"/>
  <c r="P102" i="17"/>
  <c r="J103" i="17"/>
  <c r="K103" i="17"/>
  <c r="L103" i="17"/>
  <c r="M103" i="17"/>
  <c r="P103" i="17"/>
  <c r="J104" i="17"/>
  <c r="K104" i="17"/>
  <c r="L104" i="17"/>
  <c r="P104" i="17"/>
  <c r="M104" i="17" s="1"/>
  <c r="J105" i="17"/>
  <c r="K105" i="17"/>
  <c r="L105" i="17"/>
  <c r="P105" i="17"/>
  <c r="M105" i="17" s="1"/>
  <c r="J106" i="17"/>
  <c r="K106" i="17"/>
  <c r="L106" i="17"/>
  <c r="M106" i="17"/>
  <c r="P106" i="17"/>
  <c r="J107" i="17"/>
  <c r="K107" i="17"/>
  <c r="L107" i="17"/>
  <c r="M107" i="17"/>
  <c r="P107" i="17"/>
  <c r="J108" i="17"/>
  <c r="K108" i="17"/>
  <c r="L108" i="17"/>
  <c r="P108" i="17"/>
  <c r="M108" i="17" s="1"/>
  <c r="J109" i="17"/>
  <c r="K109" i="17"/>
  <c r="L109" i="17"/>
  <c r="P109" i="17"/>
  <c r="M109" i="17" s="1"/>
  <c r="J110" i="17"/>
  <c r="K110" i="17"/>
  <c r="L110" i="17"/>
  <c r="M110" i="17"/>
  <c r="P110" i="17"/>
  <c r="J111" i="17"/>
  <c r="K111" i="17"/>
  <c r="L111" i="17"/>
  <c r="M111" i="17"/>
  <c r="P111" i="17"/>
  <c r="J112" i="17"/>
  <c r="K112" i="17"/>
  <c r="L112" i="17"/>
  <c r="P112" i="17"/>
  <c r="M112" i="17" s="1"/>
  <c r="J113" i="17"/>
  <c r="K113" i="17"/>
  <c r="L113" i="17"/>
  <c r="P113" i="17"/>
  <c r="M113" i="17" s="1"/>
  <c r="J114" i="17"/>
  <c r="K114" i="17"/>
  <c r="L114" i="17"/>
  <c r="M114" i="17"/>
  <c r="P114" i="17"/>
  <c r="J115" i="17"/>
  <c r="K115" i="17"/>
  <c r="L115" i="17"/>
  <c r="M115" i="17"/>
  <c r="P115" i="17"/>
  <c r="J116" i="17"/>
  <c r="K116" i="17"/>
  <c r="L116" i="17"/>
  <c r="P116" i="17"/>
  <c r="M116" i="17" s="1"/>
  <c r="J117" i="17"/>
  <c r="K117" i="17"/>
  <c r="L117" i="17"/>
  <c r="P117" i="17"/>
  <c r="M117" i="17" s="1"/>
  <c r="J118" i="17"/>
  <c r="K118" i="17"/>
  <c r="L118" i="17"/>
  <c r="M118" i="17"/>
  <c r="P118" i="17"/>
  <c r="J119" i="17"/>
  <c r="K119" i="17"/>
  <c r="L119" i="17"/>
  <c r="M119" i="17"/>
  <c r="P119" i="17"/>
  <c r="J120" i="17"/>
  <c r="K120" i="17"/>
  <c r="L120" i="17"/>
  <c r="P120" i="17"/>
  <c r="M120" i="17" s="1"/>
  <c r="J121" i="17"/>
  <c r="K121" i="17"/>
  <c r="L121" i="17"/>
  <c r="P121" i="17"/>
  <c r="M121" i="17" s="1"/>
  <c r="J122" i="17"/>
  <c r="K122" i="17"/>
  <c r="L122" i="17"/>
  <c r="M122" i="17"/>
  <c r="P122" i="17"/>
  <c r="J123" i="17"/>
  <c r="K123" i="17"/>
  <c r="L123" i="17"/>
  <c r="M123" i="17"/>
  <c r="P123" i="17"/>
  <c r="J124" i="17"/>
  <c r="K124" i="17"/>
  <c r="L124" i="17"/>
  <c r="P124" i="17"/>
  <c r="M124" i="17" s="1"/>
  <c r="J125" i="17"/>
  <c r="K125" i="17"/>
  <c r="L125" i="17"/>
  <c r="P125" i="17"/>
  <c r="M125" i="17" s="1"/>
  <c r="J126" i="17"/>
  <c r="K126" i="17"/>
  <c r="L126" i="17"/>
  <c r="M126" i="17"/>
  <c r="P126" i="17"/>
  <c r="J127" i="17"/>
  <c r="K127" i="17"/>
  <c r="L127" i="17"/>
  <c r="M127" i="17"/>
  <c r="P127" i="17"/>
  <c r="J128" i="17"/>
  <c r="K128" i="17"/>
  <c r="L128" i="17"/>
  <c r="P128" i="17"/>
  <c r="M128" i="17" s="1"/>
  <c r="J129" i="17"/>
  <c r="K129" i="17"/>
  <c r="L129" i="17"/>
  <c r="P129" i="17"/>
  <c r="M129" i="17" s="1"/>
  <c r="J130" i="17"/>
  <c r="K130" i="17"/>
  <c r="L130" i="17"/>
  <c r="M130" i="17"/>
  <c r="P130" i="17"/>
  <c r="J131" i="17"/>
  <c r="K131" i="17"/>
  <c r="L131" i="17"/>
  <c r="M131" i="17"/>
  <c r="P131" i="17"/>
  <c r="J132" i="17"/>
  <c r="K132" i="17"/>
  <c r="L132" i="17"/>
  <c r="P132" i="17"/>
  <c r="M132" i="17" s="1"/>
  <c r="J133" i="17"/>
  <c r="K133" i="17"/>
  <c r="L133" i="17"/>
  <c r="P133" i="17"/>
  <c r="M133" i="17" s="1"/>
  <c r="J134" i="17"/>
  <c r="K134" i="17"/>
  <c r="L134" i="17"/>
  <c r="M134" i="17"/>
  <c r="P134" i="17"/>
  <c r="J135" i="17"/>
  <c r="K135" i="17"/>
  <c r="L135" i="17"/>
  <c r="M135" i="17"/>
  <c r="P135" i="17"/>
  <c r="J136" i="17"/>
  <c r="K136" i="17"/>
  <c r="L136" i="17"/>
  <c r="P136" i="17"/>
  <c r="M136" i="17" s="1"/>
  <c r="J137" i="17"/>
  <c r="K137" i="17"/>
  <c r="L137" i="17"/>
  <c r="P137" i="17"/>
  <c r="M137" i="17" s="1"/>
  <c r="J138" i="17"/>
  <c r="K138" i="17"/>
  <c r="L138" i="17"/>
  <c r="M138" i="17"/>
  <c r="P138" i="17"/>
  <c r="J139" i="17"/>
  <c r="K139" i="17"/>
  <c r="L139" i="17"/>
  <c r="M139" i="17"/>
  <c r="P139" i="17"/>
  <c r="J140" i="17"/>
  <c r="K140" i="17"/>
  <c r="L140" i="17"/>
  <c r="P140" i="17"/>
  <c r="M140" i="17" s="1"/>
  <c r="J141" i="17"/>
  <c r="K141" i="17"/>
  <c r="L141" i="17"/>
  <c r="P141" i="17"/>
  <c r="M141" i="17" s="1"/>
  <c r="J142" i="17"/>
  <c r="K142" i="17"/>
  <c r="L142" i="17"/>
  <c r="M142" i="17"/>
  <c r="P142" i="17"/>
  <c r="J143" i="17"/>
  <c r="K143" i="17"/>
  <c r="L143" i="17"/>
  <c r="M143" i="17"/>
  <c r="P143" i="17"/>
  <c r="J144" i="17"/>
  <c r="K144" i="17"/>
  <c r="L144" i="17"/>
  <c r="P144" i="17"/>
  <c r="M144" i="17" s="1"/>
  <c r="J145" i="17"/>
  <c r="K145" i="17"/>
  <c r="L145" i="17"/>
  <c r="P145" i="17"/>
  <c r="M145" i="17" s="1"/>
  <c r="J146" i="17"/>
  <c r="K146" i="17"/>
  <c r="L146" i="17"/>
  <c r="M146" i="17"/>
  <c r="P146" i="17"/>
  <c r="J147" i="17"/>
  <c r="K147" i="17"/>
  <c r="L147" i="17"/>
  <c r="M147" i="17"/>
  <c r="P147" i="17"/>
  <c r="J148" i="17"/>
  <c r="K148" i="17"/>
  <c r="L148" i="17"/>
  <c r="P148" i="17"/>
  <c r="M148" i="17" s="1"/>
  <c r="J149" i="17"/>
  <c r="K149" i="17"/>
  <c r="L149" i="17"/>
  <c r="P149" i="17"/>
  <c r="M149" i="17" s="1"/>
  <c r="J150" i="17"/>
  <c r="K150" i="17"/>
  <c r="L150" i="17"/>
  <c r="M150" i="17"/>
  <c r="P150" i="17"/>
  <c r="J151" i="17"/>
  <c r="K151" i="17"/>
  <c r="L151" i="17"/>
  <c r="M151" i="17"/>
  <c r="P151" i="17"/>
  <c r="J152" i="17"/>
  <c r="K152" i="17"/>
  <c r="L152" i="17"/>
  <c r="P152" i="17"/>
  <c r="M152" i="17" s="1"/>
  <c r="J153" i="17"/>
  <c r="K153" i="17"/>
  <c r="L153" i="17"/>
  <c r="P153" i="17"/>
  <c r="M153" i="17" s="1"/>
  <c r="J154" i="17"/>
  <c r="K154" i="17"/>
  <c r="L154" i="17"/>
  <c r="M154" i="17"/>
  <c r="P154" i="17"/>
  <c r="J155" i="17"/>
  <c r="K155" i="17"/>
  <c r="L155" i="17"/>
  <c r="M155" i="17"/>
  <c r="P155" i="17"/>
  <c r="J156" i="17"/>
  <c r="K156" i="17"/>
  <c r="L156" i="17"/>
  <c r="P156" i="17"/>
  <c r="M156" i="17" s="1"/>
  <c r="A1" i="18"/>
  <c r="E2" i="18"/>
  <c r="Y3" i="18"/>
  <c r="F6" i="18" s="1"/>
  <c r="A4" i="18"/>
  <c r="G4" i="18"/>
  <c r="R4" i="18"/>
  <c r="Y5" i="18"/>
  <c r="AC1" i="18" s="1"/>
  <c r="M6" i="18"/>
  <c r="O6" i="18"/>
  <c r="B7" i="18"/>
  <c r="C7" i="18"/>
  <c r="D7" i="18"/>
  <c r="F7" i="18"/>
  <c r="G7" i="18"/>
  <c r="I7" i="18"/>
  <c r="U7" i="18"/>
  <c r="K8" i="18"/>
  <c r="U8" i="18"/>
  <c r="B9" i="18"/>
  <c r="C9" i="18"/>
  <c r="D9" i="18"/>
  <c r="F9" i="18"/>
  <c r="G9" i="18"/>
  <c r="I9" i="18"/>
  <c r="U9" i="18"/>
  <c r="M10" i="18"/>
  <c r="U10" i="18"/>
  <c r="B11" i="18"/>
  <c r="C11" i="18"/>
  <c r="D11" i="18"/>
  <c r="F11" i="18"/>
  <c r="G11" i="18"/>
  <c r="I11" i="18"/>
  <c r="U11" i="18"/>
  <c r="K12" i="18"/>
  <c r="U12" i="18"/>
  <c r="B13" i="18"/>
  <c r="C13" i="18"/>
  <c r="D13" i="18"/>
  <c r="F13" i="18"/>
  <c r="G13" i="18"/>
  <c r="I13" i="18"/>
  <c r="U13" i="18"/>
  <c r="O14" i="18"/>
  <c r="U14" i="18"/>
  <c r="B15" i="18"/>
  <c r="C15" i="18"/>
  <c r="D15" i="18"/>
  <c r="F15" i="18"/>
  <c r="G15" i="18"/>
  <c r="I15" i="18"/>
  <c r="U15" i="18"/>
  <c r="K16" i="18"/>
  <c r="U16" i="18"/>
  <c r="B17" i="18"/>
  <c r="C17" i="18"/>
  <c r="D17" i="18"/>
  <c r="F17" i="18"/>
  <c r="G17" i="18"/>
  <c r="I17" i="18"/>
  <c r="M18" i="18"/>
  <c r="B19" i="18"/>
  <c r="C19" i="18"/>
  <c r="D19" i="18"/>
  <c r="F19" i="18"/>
  <c r="K20" i="18" s="1"/>
  <c r="G19" i="18"/>
  <c r="I19" i="18"/>
  <c r="B21" i="18"/>
  <c r="C21" i="18"/>
  <c r="D21" i="18"/>
  <c r="F21" i="18"/>
  <c r="G21" i="18"/>
  <c r="I21" i="18"/>
  <c r="Q22" i="18"/>
  <c r="B23" i="18"/>
  <c r="C23" i="18"/>
  <c r="D23" i="18"/>
  <c r="F23" i="18"/>
  <c r="K24" i="18" s="1"/>
  <c r="G23" i="18"/>
  <c r="I23" i="18"/>
  <c r="B25" i="18"/>
  <c r="C25" i="18"/>
  <c r="D25" i="18"/>
  <c r="F25" i="18"/>
  <c r="G25" i="18"/>
  <c r="I25" i="18"/>
  <c r="M26" i="18"/>
  <c r="B27" i="18"/>
  <c r="C27" i="18"/>
  <c r="D27" i="18"/>
  <c r="F27" i="18"/>
  <c r="K28" i="18" s="1"/>
  <c r="G27" i="18"/>
  <c r="I27" i="18"/>
  <c r="B29" i="18"/>
  <c r="C29" i="18"/>
  <c r="D29" i="18"/>
  <c r="F29" i="18"/>
  <c r="G29" i="18"/>
  <c r="I29" i="18"/>
  <c r="O30" i="18"/>
  <c r="B31" i="18"/>
  <c r="C31" i="18"/>
  <c r="D31" i="18"/>
  <c r="F31" i="18"/>
  <c r="G31" i="18"/>
  <c r="I31" i="18"/>
  <c r="K32" i="18"/>
  <c r="B33" i="18"/>
  <c r="C33" i="18"/>
  <c r="D33" i="18"/>
  <c r="F33" i="18"/>
  <c r="G33" i="18"/>
  <c r="I33" i="18"/>
  <c r="M34" i="18"/>
  <c r="B35" i="18"/>
  <c r="C35" i="18"/>
  <c r="D35" i="18"/>
  <c r="F35" i="18"/>
  <c r="K36" i="18" s="1"/>
  <c r="G35" i="18"/>
  <c r="I35" i="18"/>
  <c r="B37" i="18"/>
  <c r="C37" i="18"/>
  <c r="D37" i="18"/>
  <c r="F37" i="18"/>
  <c r="G37" i="18"/>
  <c r="I37" i="18"/>
  <c r="F52" i="18"/>
  <c r="O57" i="18"/>
  <c r="R57" i="18"/>
  <c r="F53" i="18" s="1"/>
  <c r="A1" i="20"/>
  <c r="A5" i="20"/>
  <c r="B5" i="20"/>
  <c r="P22" i="20"/>
  <c r="P23" i="20"/>
  <c r="P24" i="20"/>
  <c r="P25" i="20"/>
  <c r="P26" i="20"/>
  <c r="P27" i="20"/>
  <c r="P28" i="20"/>
  <c r="P29" i="20"/>
  <c r="A1" i="21"/>
  <c r="C2" i="21"/>
  <c r="A5" i="21"/>
  <c r="C5" i="21"/>
  <c r="D5" i="21"/>
  <c r="H5" i="21"/>
  <c r="J40" i="21"/>
  <c r="K40" i="21"/>
  <c r="L40" i="21"/>
  <c r="M40" i="21"/>
  <c r="P40" i="21"/>
  <c r="J41" i="21"/>
  <c r="K41" i="21"/>
  <c r="L41" i="21"/>
  <c r="P41" i="21"/>
  <c r="M41" i="21" s="1"/>
  <c r="J42" i="21"/>
  <c r="K42" i="21"/>
  <c r="L42" i="21"/>
  <c r="M42" i="21"/>
  <c r="P42" i="21"/>
  <c r="J43" i="21"/>
  <c r="K43" i="21"/>
  <c r="L43" i="21"/>
  <c r="P43" i="21"/>
  <c r="M43" i="21" s="1"/>
  <c r="J44" i="21"/>
  <c r="K44" i="21"/>
  <c r="L44" i="21"/>
  <c r="M44" i="21"/>
  <c r="P44" i="21"/>
  <c r="J45" i="21"/>
  <c r="K45" i="21"/>
  <c r="L45" i="21"/>
  <c r="P45" i="21"/>
  <c r="M45" i="21" s="1"/>
  <c r="J46" i="21"/>
  <c r="K46" i="21"/>
  <c r="L46" i="21"/>
  <c r="M46" i="21"/>
  <c r="P46" i="21"/>
  <c r="J47" i="21"/>
  <c r="K47" i="21"/>
  <c r="L47" i="21"/>
  <c r="P47" i="21"/>
  <c r="M47" i="21" s="1"/>
  <c r="J48" i="21"/>
  <c r="K48" i="21"/>
  <c r="L48" i="21"/>
  <c r="M48" i="21"/>
  <c r="P48" i="21"/>
  <c r="J49" i="21"/>
  <c r="K49" i="21"/>
  <c r="L49" i="21"/>
  <c r="P49" i="21"/>
  <c r="M49" i="21" s="1"/>
  <c r="J50" i="21"/>
  <c r="K50" i="21"/>
  <c r="L50" i="21"/>
  <c r="M50" i="21"/>
  <c r="P50" i="21"/>
  <c r="J51" i="21"/>
  <c r="K51" i="21"/>
  <c r="L51" i="21"/>
  <c r="P51" i="21"/>
  <c r="M51" i="21" s="1"/>
  <c r="J52" i="21"/>
  <c r="K52" i="21"/>
  <c r="L52" i="21"/>
  <c r="M52" i="21"/>
  <c r="P52" i="21"/>
  <c r="J53" i="21"/>
  <c r="K53" i="21"/>
  <c r="L53" i="21"/>
  <c r="P53" i="21"/>
  <c r="M53" i="21" s="1"/>
  <c r="J54" i="21"/>
  <c r="K54" i="21"/>
  <c r="L54" i="21"/>
  <c r="M54" i="21"/>
  <c r="P54" i="21"/>
  <c r="J55" i="21"/>
  <c r="K55" i="21"/>
  <c r="L55" i="21"/>
  <c r="P55" i="21"/>
  <c r="M55" i="21" s="1"/>
  <c r="J56" i="21"/>
  <c r="K56" i="21"/>
  <c r="L56" i="21"/>
  <c r="M56" i="21"/>
  <c r="P56" i="21"/>
  <c r="J57" i="21"/>
  <c r="K57" i="21"/>
  <c r="L57" i="21"/>
  <c r="P57" i="21"/>
  <c r="M57" i="21" s="1"/>
  <c r="J58" i="21"/>
  <c r="K58" i="21"/>
  <c r="L58" i="21"/>
  <c r="M58" i="21"/>
  <c r="P58" i="21"/>
  <c r="J59" i="21"/>
  <c r="K59" i="21"/>
  <c r="L59" i="21"/>
  <c r="P59" i="21"/>
  <c r="M59" i="21" s="1"/>
  <c r="J60" i="21"/>
  <c r="K60" i="21"/>
  <c r="L60" i="21"/>
  <c r="M60" i="21"/>
  <c r="P60" i="21"/>
  <c r="J61" i="21"/>
  <c r="K61" i="21"/>
  <c r="L61" i="21"/>
  <c r="P61" i="21"/>
  <c r="M61" i="21" s="1"/>
  <c r="J62" i="21"/>
  <c r="K62" i="21"/>
  <c r="L62" i="21"/>
  <c r="M62" i="21"/>
  <c r="P62" i="21"/>
  <c r="J63" i="21"/>
  <c r="K63" i="21"/>
  <c r="L63" i="21"/>
  <c r="P63" i="21"/>
  <c r="M63" i="21" s="1"/>
  <c r="J64" i="21"/>
  <c r="K64" i="21"/>
  <c r="L64" i="21"/>
  <c r="M64" i="21"/>
  <c r="P64" i="21"/>
  <c r="J65" i="21"/>
  <c r="K65" i="21"/>
  <c r="L65" i="21"/>
  <c r="P65" i="21"/>
  <c r="M65" i="21" s="1"/>
  <c r="J66" i="21"/>
  <c r="K66" i="21"/>
  <c r="L66" i="21"/>
  <c r="M66" i="21"/>
  <c r="P66" i="21"/>
  <c r="J67" i="21"/>
  <c r="K67" i="21"/>
  <c r="L67" i="21"/>
  <c r="P67" i="21"/>
  <c r="M67" i="21" s="1"/>
  <c r="J68" i="21"/>
  <c r="K68" i="21"/>
  <c r="L68" i="21"/>
  <c r="M68" i="21"/>
  <c r="P68" i="21"/>
  <c r="J69" i="21"/>
  <c r="K69" i="21"/>
  <c r="L69" i="21"/>
  <c r="P69" i="21"/>
  <c r="M69" i="21" s="1"/>
  <c r="J70" i="21"/>
  <c r="K70" i="21"/>
  <c r="L70" i="21"/>
  <c r="M70" i="21"/>
  <c r="P70" i="21"/>
  <c r="J71" i="21"/>
  <c r="K71" i="21"/>
  <c r="L71" i="21"/>
  <c r="P71" i="21"/>
  <c r="M71" i="21" s="1"/>
  <c r="J72" i="21"/>
  <c r="K72" i="21"/>
  <c r="L72" i="21"/>
  <c r="M72" i="21"/>
  <c r="P72" i="21"/>
  <c r="J73" i="21"/>
  <c r="K73" i="21"/>
  <c r="L73" i="21"/>
  <c r="P73" i="21"/>
  <c r="M73" i="21" s="1"/>
  <c r="J74" i="21"/>
  <c r="K74" i="21"/>
  <c r="L74" i="21"/>
  <c r="M74" i="21"/>
  <c r="P74" i="21"/>
  <c r="J75" i="21"/>
  <c r="K75" i="21"/>
  <c r="L75" i="21"/>
  <c r="P75" i="21"/>
  <c r="M75" i="21" s="1"/>
  <c r="J76" i="21"/>
  <c r="K76" i="21"/>
  <c r="L76" i="21"/>
  <c r="M76" i="21"/>
  <c r="P76" i="21"/>
  <c r="J77" i="21"/>
  <c r="K77" i="21"/>
  <c r="L77" i="21"/>
  <c r="P77" i="21"/>
  <c r="M77" i="21" s="1"/>
  <c r="J78" i="21"/>
  <c r="K78" i="21"/>
  <c r="L78" i="21"/>
  <c r="M78" i="21"/>
  <c r="P78" i="21"/>
  <c r="J79" i="21"/>
  <c r="K79" i="21"/>
  <c r="L79" i="21"/>
  <c r="P79" i="21"/>
  <c r="M79" i="21" s="1"/>
  <c r="J80" i="21"/>
  <c r="K80" i="21"/>
  <c r="L80" i="21"/>
  <c r="M80" i="21"/>
  <c r="P80" i="21"/>
  <c r="J81" i="21"/>
  <c r="K81" i="21"/>
  <c r="L81" i="21"/>
  <c r="P81" i="21"/>
  <c r="M81" i="21" s="1"/>
  <c r="J82" i="21"/>
  <c r="K82" i="21"/>
  <c r="L82" i="21"/>
  <c r="M82" i="21"/>
  <c r="P82" i="21"/>
  <c r="J83" i="21"/>
  <c r="K83" i="21"/>
  <c r="L83" i="21"/>
  <c r="P83" i="21"/>
  <c r="M83" i="21" s="1"/>
  <c r="J84" i="21"/>
  <c r="K84" i="21"/>
  <c r="L84" i="21"/>
  <c r="M84" i="21"/>
  <c r="P84" i="21"/>
  <c r="J85" i="21"/>
  <c r="K85" i="21"/>
  <c r="L85" i="21"/>
  <c r="P85" i="21"/>
  <c r="M85" i="21" s="1"/>
  <c r="J86" i="21"/>
  <c r="K86" i="21"/>
  <c r="L86" i="21"/>
  <c r="M86" i="21"/>
  <c r="P86" i="21"/>
  <c r="J87" i="21"/>
  <c r="K87" i="21"/>
  <c r="L87" i="21"/>
  <c r="P87" i="21"/>
  <c r="M87" i="21" s="1"/>
  <c r="J88" i="21"/>
  <c r="K88" i="21"/>
  <c r="L88" i="21"/>
  <c r="M88" i="21"/>
  <c r="P88" i="21"/>
  <c r="J89" i="21"/>
  <c r="K89" i="21"/>
  <c r="L89" i="21"/>
  <c r="P89" i="21"/>
  <c r="M89" i="21" s="1"/>
  <c r="J90" i="21"/>
  <c r="K90" i="21"/>
  <c r="L90" i="21"/>
  <c r="M90" i="21"/>
  <c r="P90" i="21"/>
  <c r="J91" i="21"/>
  <c r="K91" i="21"/>
  <c r="L91" i="21"/>
  <c r="P91" i="21"/>
  <c r="M91" i="21" s="1"/>
  <c r="J92" i="21"/>
  <c r="K92" i="21"/>
  <c r="L92" i="21"/>
  <c r="M92" i="21"/>
  <c r="P92" i="21"/>
  <c r="J93" i="21"/>
  <c r="K93" i="21"/>
  <c r="L93" i="21"/>
  <c r="P93" i="21"/>
  <c r="M93" i="21" s="1"/>
  <c r="J94" i="21"/>
  <c r="K94" i="21"/>
  <c r="L94" i="21"/>
  <c r="M94" i="21"/>
  <c r="P94" i="21"/>
  <c r="J95" i="21"/>
  <c r="K95" i="21"/>
  <c r="L95" i="21"/>
  <c r="P95" i="21"/>
  <c r="M95" i="21" s="1"/>
  <c r="J96" i="21"/>
  <c r="K96" i="21"/>
  <c r="L96" i="21"/>
  <c r="M96" i="21"/>
  <c r="P96" i="21"/>
  <c r="J97" i="21"/>
  <c r="K97" i="21"/>
  <c r="L97" i="21"/>
  <c r="P97" i="21"/>
  <c r="M97" i="21" s="1"/>
  <c r="J98" i="21"/>
  <c r="K98" i="21"/>
  <c r="L98" i="21"/>
  <c r="M98" i="21"/>
  <c r="P98" i="21"/>
  <c r="J99" i="21"/>
  <c r="K99" i="21"/>
  <c r="L99" i="21"/>
  <c r="P99" i="21"/>
  <c r="M99" i="21" s="1"/>
  <c r="J100" i="21"/>
  <c r="K100" i="21"/>
  <c r="L100" i="21"/>
  <c r="M100" i="21"/>
  <c r="P100" i="21"/>
  <c r="J101" i="21"/>
  <c r="K101" i="21"/>
  <c r="L101" i="21"/>
  <c r="P101" i="21"/>
  <c r="M101" i="21" s="1"/>
  <c r="J102" i="21"/>
  <c r="K102" i="21"/>
  <c r="L102" i="21"/>
  <c r="M102" i="21"/>
  <c r="P102" i="21"/>
  <c r="J103" i="21"/>
  <c r="K103" i="21"/>
  <c r="L103" i="21"/>
  <c r="P103" i="21"/>
  <c r="M103" i="21" s="1"/>
  <c r="J104" i="21"/>
  <c r="K104" i="21"/>
  <c r="L104" i="21"/>
  <c r="M104" i="21"/>
  <c r="P104" i="21"/>
  <c r="J105" i="21"/>
  <c r="K105" i="21"/>
  <c r="L105" i="21"/>
  <c r="P105" i="21"/>
  <c r="M105" i="21" s="1"/>
  <c r="J106" i="21"/>
  <c r="K106" i="21"/>
  <c r="L106" i="21"/>
  <c r="M106" i="21"/>
  <c r="P106" i="21"/>
  <c r="J107" i="21"/>
  <c r="K107" i="21"/>
  <c r="L107" i="21"/>
  <c r="P107" i="21"/>
  <c r="M107" i="21" s="1"/>
  <c r="J108" i="21"/>
  <c r="K108" i="21"/>
  <c r="L108" i="21"/>
  <c r="M108" i="21"/>
  <c r="P108" i="21"/>
  <c r="J109" i="21"/>
  <c r="K109" i="21"/>
  <c r="L109" i="21"/>
  <c r="P109" i="21"/>
  <c r="M109" i="21" s="1"/>
  <c r="J110" i="21"/>
  <c r="K110" i="21"/>
  <c r="L110" i="21"/>
  <c r="M110" i="21"/>
  <c r="P110" i="21"/>
  <c r="J111" i="21"/>
  <c r="K111" i="21"/>
  <c r="L111" i="21"/>
  <c r="P111" i="21"/>
  <c r="M111" i="21" s="1"/>
  <c r="J112" i="21"/>
  <c r="K112" i="21"/>
  <c r="L112" i="21"/>
  <c r="M112" i="21"/>
  <c r="P112" i="21"/>
  <c r="J113" i="21"/>
  <c r="K113" i="21"/>
  <c r="L113" i="21"/>
  <c r="P113" i="21"/>
  <c r="M113" i="21" s="1"/>
  <c r="J114" i="21"/>
  <c r="K114" i="21"/>
  <c r="L114" i="21"/>
  <c r="M114" i="21"/>
  <c r="P114" i="21"/>
  <c r="J115" i="21"/>
  <c r="K115" i="21"/>
  <c r="L115" i="21"/>
  <c r="P115" i="21"/>
  <c r="M115" i="21" s="1"/>
  <c r="J116" i="21"/>
  <c r="K116" i="21"/>
  <c r="L116" i="21"/>
  <c r="M116" i="21"/>
  <c r="P116" i="21"/>
  <c r="J117" i="21"/>
  <c r="K117" i="21"/>
  <c r="L117" i="21"/>
  <c r="P117" i="21"/>
  <c r="M117" i="21" s="1"/>
  <c r="J118" i="21"/>
  <c r="K118" i="21"/>
  <c r="L118" i="21"/>
  <c r="M118" i="21"/>
  <c r="P118" i="21"/>
  <c r="J119" i="21"/>
  <c r="K119" i="21"/>
  <c r="L119" i="21"/>
  <c r="P119" i="21"/>
  <c r="M119" i="21" s="1"/>
  <c r="J120" i="21"/>
  <c r="K120" i="21"/>
  <c r="L120" i="21"/>
  <c r="M120" i="21"/>
  <c r="P120" i="21"/>
  <c r="J121" i="21"/>
  <c r="K121" i="21"/>
  <c r="L121" i="21"/>
  <c r="P121" i="21"/>
  <c r="M121" i="21" s="1"/>
  <c r="J122" i="21"/>
  <c r="K122" i="21"/>
  <c r="L122" i="21"/>
  <c r="M122" i="21"/>
  <c r="P122" i="21"/>
  <c r="J123" i="21"/>
  <c r="K123" i="21"/>
  <c r="L123" i="21"/>
  <c r="P123" i="21"/>
  <c r="M123" i="21" s="1"/>
  <c r="J124" i="21"/>
  <c r="K124" i="21"/>
  <c r="L124" i="21"/>
  <c r="M124" i="21"/>
  <c r="P124" i="21"/>
  <c r="J125" i="21"/>
  <c r="K125" i="21"/>
  <c r="L125" i="21"/>
  <c r="P125" i="21"/>
  <c r="M125" i="21" s="1"/>
  <c r="J126" i="21"/>
  <c r="K126" i="21"/>
  <c r="L126" i="21"/>
  <c r="M126" i="21"/>
  <c r="P126" i="21"/>
  <c r="J127" i="21"/>
  <c r="K127" i="21"/>
  <c r="L127" i="21"/>
  <c r="P127" i="21"/>
  <c r="M127" i="21" s="1"/>
  <c r="J128" i="21"/>
  <c r="K128" i="21"/>
  <c r="L128" i="21"/>
  <c r="M128" i="21"/>
  <c r="P128" i="21"/>
  <c r="J129" i="21"/>
  <c r="K129" i="21"/>
  <c r="L129" i="21"/>
  <c r="P129" i="21"/>
  <c r="M129" i="21" s="1"/>
  <c r="J130" i="21"/>
  <c r="K130" i="21"/>
  <c r="L130" i="21"/>
  <c r="M130" i="21"/>
  <c r="P130" i="21"/>
  <c r="J131" i="21"/>
  <c r="K131" i="21"/>
  <c r="L131" i="21"/>
  <c r="P131" i="21"/>
  <c r="M131" i="21" s="1"/>
  <c r="J132" i="21"/>
  <c r="K132" i="21"/>
  <c r="L132" i="21"/>
  <c r="M132" i="21"/>
  <c r="P132" i="21"/>
  <c r="J133" i="21"/>
  <c r="K133" i="21"/>
  <c r="L133" i="21"/>
  <c r="P133" i="21"/>
  <c r="M133" i="21" s="1"/>
  <c r="J134" i="21"/>
  <c r="K134" i="21"/>
  <c r="L134" i="21"/>
  <c r="M134" i="21"/>
  <c r="P134" i="21"/>
  <c r="J135" i="21"/>
  <c r="K135" i="21"/>
  <c r="L135" i="21"/>
  <c r="P135" i="21"/>
  <c r="M135" i="21" s="1"/>
  <c r="J136" i="21"/>
  <c r="K136" i="21"/>
  <c r="L136" i="21"/>
  <c r="M136" i="21"/>
  <c r="P136" i="21"/>
  <c r="J137" i="21"/>
  <c r="K137" i="21"/>
  <c r="L137" i="21"/>
  <c r="P137" i="21"/>
  <c r="M137" i="21" s="1"/>
  <c r="J138" i="21"/>
  <c r="K138" i="21"/>
  <c r="L138" i="21"/>
  <c r="M138" i="21"/>
  <c r="P138" i="21"/>
  <c r="J139" i="21"/>
  <c r="K139" i="21"/>
  <c r="L139" i="21"/>
  <c r="P139" i="21"/>
  <c r="M139" i="21" s="1"/>
  <c r="J140" i="21"/>
  <c r="K140" i="21"/>
  <c r="L140" i="21"/>
  <c r="M140" i="21"/>
  <c r="P140" i="21"/>
  <c r="J141" i="21"/>
  <c r="K141" i="21"/>
  <c r="L141" i="21"/>
  <c r="P141" i="21"/>
  <c r="M141" i="21" s="1"/>
  <c r="J142" i="21"/>
  <c r="K142" i="21"/>
  <c r="L142" i="21"/>
  <c r="M142" i="21"/>
  <c r="P142" i="21"/>
  <c r="J143" i="21"/>
  <c r="K143" i="21"/>
  <c r="L143" i="21"/>
  <c r="P143" i="21"/>
  <c r="M143" i="21" s="1"/>
  <c r="J144" i="21"/>
  <c r="K144" i="21"/>
  <c r="L144" i="21"/>
  <c r="M144" i="21"/>
  <c r="P144" i="21"/>
  <c r="J145" i="21"/>
  <c r="K145" i="21"/>
  <c r="L145" i="21"/>
  <c r="P145" i="21"/>
  <c r="M145" i="21" s="1"/>
  <c r="J146" i="21"/>
  <c r="K146" i="21"/>
  <c r="L146" i="21"/>
  <c r="M146" i="21"/>
  <c r="P146" i="21"/>
  <c r="J147" i="21"/>
  <c r="K147" i="21"/>
  <c r="L147" i="21"/>
  <c r="P147" i="21"/>
  <c r="M147" i="21" s="1"/>
  <c r="J148" i="21"/>
  <c r="K148" i="21"/>
  <c r="L148" i="21"/>
  <c r="M148" i="21"/>
  <c r="P148" i="21"/>
  <c r="J149" i="21"/>
  <c r="K149" i="21"/>
  <c r="L149" i="21"/>
  <c r="P149" i="21"/>
  <c r="M149" i="21" s="1"/>
  <c r="J150" i="21"/>
  <c r="K150" i="21"/>
  <c r="L150" i="21"/>
  <c r="M150" i="21"/>
  <c r="P150" i="21"/>
  <c r="J151" i="21"/>
  <c r="K151" i="21"/>
  <c r="L151" i="21"/>
  <c r="P151" i="21"/>
  <c r="M151" i="21" s="1"/>
  <c r="J152" i="21"/>
  <c r="K152" i="21"/>
  <c r="L152" i="21"/>
  <c r="M152" i="21"/>
  <c r="P152" i="21"/>
  <c r="J153" i="21"/>
  <c r="K153" i="21"/>
  <c r="L153" i="21"/>
  <c r="P153" i="21"/>
  <c r="M153" i="21" s="1"/>
  <c r="J154" i="21"/>
  <c r="K154" i="21"/>
  <c r="L154" i="21"/>
  <c r="M154" i="21"/>
  <c r="P154" i="21"/>
  <c r="J155" i="21"/>
  <c r="K155" i="21"/>
  <c r="L155" i="21"/>
  <c r="P155" i="21"/>
  <c r="M155" i="21" s="1"/>
  <c r="J156" i="21"/>
  <c r="K156" i="21"/>
  <c r="L156" i="21"/>
  <c r="M156" i="21"/>
  <c r="P156" i="21"/>
  <c r="A1" i="22"/>
  <c r="AC1" i="22"/>
  <c r="AE1" i="22"/>
  <c r="AG1" i="22"/>
  <c r="E2" i="22"/>
  <c r="Y3" i="22"/>
  <c r="A4" i="22"/>
  <c r="G4" i="22"/>
  <c r="R4" i="22"/>
  <c r="Y5" i="22"/>
  <c r="AD1" i="22" s="1"/>
  <c r="F6" i="22"/>
  <c r="K6" i="22"/>
  <c r="M6" i="22"/>
  <c r="O6" i="22"/>
  <c r="B7" i="22"/>
  <c r="C7" i="22"/>
  <c r="D7" i="22"/>
  <c r="F7" i="22"/>
  <c r="G7" i="22"/>
  <c r="I7" i="22"/>
  <c r="U7" i="22"/>
  <c r="K8" i="22"/>
  <c r="U8" i="22"/>
  <c r="B9" i="22"/>
  <c r="C9" i="22"/>
  <c r="D9" i="22"/>
  <c r="F9" i="22"/>
  <c r="G9" i="22"/>
  <c r="I9" i="22"/>
  <c r="U9" i="22"/>
  <c r="M10" i="22"/>
  <c r="U10" i="22"/>
  <c r="B11" i="22"/>
  <c r="C11" i="22"/>
  <c r="D11" i="22"/>
  <c r="F11" i="22"/>
  <c r="G11" i="22"/>
  <c r="I11" i="22"/>
  <c r="U11" i="22"/>
  <c r="K12" i="22"/>
  <c r="U12" i="22"/>
  <c r="B13" i="22"/>
  <c r="C13" i="22"/>
  <c r="D13" i="22"/>
  <c r="F13" i="22"/>
  <c r="G13" i="22"/>
  <c r="I13" i="22"/>
  <c r="U13" i="22"/>
  <c r="O14" i="22"/>
  <c r="U14" i="22"/>
  <c r="B15" i="22"/>
  <c r="C15" i="22"/>
  <c r="D15" i="22"/>
  <c r="F15" i="22"/>
  <c r="G15" i="22"/>
  <c r="I15" i="22"/>
  <c r="U15" i="22"/>
  <c r="K16" i="22"/>
  <c r="U16" i="22"/>
  <c r="B17" i="22"/>
  <c r="C17" i="22"/>
  <c r="D17" i="22"/>
  <c r="F17" i="22"/>
  <c r="G17" i="22"/>
  <c r="I17" i="22"/>
  <c r="M18" i="22"/>
  <c r="B19" i="22"/>
  <c r="C19" i="22"/>
  <c r="D19" i="22"/>
  <c r="F19" i="22"/>
  <c r="G19" i="22"/>
  <c r="I19" i="22"/>
  <c r="K20" i="22"/>
  <c r="B21" i="22"/>
  <c r="C21" i="22"/>
  <c r="D21" i="22"/>
  <c r="F21" i="22"/>
  <c r="G21" i="22"/>
  <c r="I21" i="22"/>
  <c r="F56" i="22"/>
  <c r="O62" i="22"/>
  <c r="R62" i="22"/>
  <c r="F55" i="22" s="1"/>
  <c r="A1" i="24"/>
  <c r="A5" i="24"/>
  <c r="B5" i="24"/>
  <c r="P22" i="24"/>
  <c r="P23" i="24"/>
  <c r="P24" i="24"/>
  <c r="P25" i="24"/>
  <c r="P26" i="24"/>
  <c r="P27" i="24"/>
  <c r="P28" i="24"/>
  <c r="P29" i="24"/>
  <c r="A1" i="25"/>
  <c r="C2" i="25"/>
  <c r="A5" i="25"/>
  <c r="C5" i="25"/>
  <c r="D5" i="25"/>
  <c r="H5" i="25"/>
  <c r="J40" i="25"/>
  <c r="K40" i="25"/>
  <c r="L40" i="25"/>
  <c r="P40" i="25"/>
  <c r="M40" i="25" s="1"/>
  <c r="J41" i="25"/>
  <c r="K41" i="25"/>
  <c r="L41" i="25"/>
  <c r="M41" i="25"/>
  <c r="P41" i="25"/>
  <c r="J42" i="25"/>
  <c r="K42" i="25"/>
  <c r="L42" i="25"/>
  <c r="P42" i="25"/>
  <c r="M42" i="25" s="1"/>
  <c r="J43" i="25"/>
  <c r="K43" i="25"/>
  <c r="L43" i="25"/>
  <c r="M43" i="25"/>
  <c r="P43" i="25"/>
  <c r="J44" i="25"/>
  <c r="K44" i="25"/>
  <c r="L44" i="25"/>
  <c r="P44" i="25"/>
  <c r="M44" i="25" s="1"/>
  <c r="J45" i="25"/>
  <c r="K45" i="25"/>
  <c r="L45" i="25"/>
  <c r="M45" i="25"/>
  <c r="P45" i="25"/>
  <c r="J46" i="25"/>
  <c r="K46" i="25"/>
  <c r="L46" i="25"/>
  <c r="P46" i="25"/>
  <c r="M46" i="25" s="1"/>
  <c r="J47" i="25"/>
  <c r="K47" i="25"/>
  <c r="L47" i="25"/>
  <c r="M47" i="25"/>
  <c r="P47" i="25"/>
  <c r="J48" i="25"/>
  <c r="K48" i="25"/>
  <c r="L48" i="25"/>
  <c r="P48" i="25"/>
  <c r="M48" i="25" s="1"/>
  <c r="J49" i="25"/>
  <c r="K49" i="25"/>
  <c r="L49" i="25"/>
  <c r="P49" i="25"/>
  <c r="M49" i="25" s="1"/>
  <c r="J50" i="25"/>
  <c r="K50" i="25"/>
  <c r="L50" i="25"/>
  <c r="P50" i="25"/>
  <c r="M50" i="25" s="1"/>
  <c r="J51" i="25"/>
  <c r="K51" i="25"/>
  <c r="L51" i="25"/>
  <c r="M51" i="25"/>
  <c r="P51" i="25"/>
  <c r="J52" i="25"/>
  <c r="K52" i="25"/>
  <c r="L52" i="25"/>
  <c r="M52" i="25"/>
  <c r="P52" i="25"/>
  <c r="J53" i="25"/>
  <c r="K53" i="25"/>
  <c r="L53" i="25"/>
  <c r="P53" i="25"/>
  <c r="M53" i="25" s="1"/>
  <c r="J54" i="25"/>
  <c r="K54" i="25"/>
  <c r="L54" i="25"/>
  <c r="P54" i="25"/>
  <c r="M54" i="25" s="1"/>
  <c r="J55" i="25"/>
  <c r="K55" i="25"/>
  <c r="L55" i="25"/>
  <c r="M55" i="25"/>
  <c r="P55" i="25"/>
  <c r="J56" i="25"/>
  <c r="K56" i="25"/>
  <c r="L56" i="25"/>
  <c r="M56" i="25"/>
  <c r="P56" i="25"/>
  <c r="J57" i="25"/>
  <c r="K57" i="25"/>
  <c r="L57" i="25"/>
  <c r="P57" i="25"/>
  <c r="M57" i="25" s="1"/>
  <c r="J58" i="25"/>
  <c r="K58" i="25"/>
  <c r="L58" i="25"/>
  <c r="P58" i="25"/>
  <c r="M58" i="25" s="1"/>
  <c r="J59" i="25"/>
  <c r="K59" i="25"/>
  <c r="L59" i="25"/>
  <c r="M59" i="25"/>
  <c r="P59" i="25"/>
  <c r="J60" i="25"/>
  <c r="K60" i="25"/>
  <c r="L60" i="25"/>
  <c r="M60" i="25"/>
  <c r="P60" i="25"/>
  <c r="J61" i="25"/>
  <c r="K61" i="25"/>
  <c r="L61" i="25"/>
  <c r="P61" i="25"/>
  <c r="M61" i="25" s="1"/>
  <c r="J62" i="25"/>
  <c r="K62" i="25"/>
  <c r="L62" i="25"/>
  <c r="P62" i="25"/>
  <c r="M62" i="25" s="1"/>
  <c r="J63" i="25"/>
  <c r="K63" i="25"/>
  <c r="L63" i="25"/>
  <c r="M63" i="25"/>
  <c r="P63" i="25"/>
  <c r="J64" i="25"/>
  <c r="K64" i="25"/>
  <c r="L64" i="25"/>
  <c r="M64" i="25"/>
  <c r="P64" i="25"/>
  <c r="J65" i="25"/>
  <c r="K65" i="25"/>
  <c r="L65" i="25"/>
  <c r="P65" i="25"/>
  <c r="M65" i="25" s="1"/>
  <c r="J66" i="25"/>
  <c r="K66" i="25"/>
  <c r="L66" i="25"/>
  <c r="P66" i="25"/>
  <c r="M66" i="25" s="1"/>
  <c r="J67" i="25"/>
  <c r="K67" i="25"/>
  <c r="L67" i="25"/>
  <c r="M67" i="25"/>
  <c r="P67" i="25"/>
  <c r="J68" i="25"/>
  <c r="K68" i="25"/>
  <c r="L68" i="25"/>
  <c r="M68" i="25"/>
  <c r="P68" i="25"/>
  <c r="J69" i="25"/>
  <c r="K69" i="25"/>
  <c r="L69" i="25"/>
  <c r="P69" i="25"/>
  <c r="M69" i="25" s="1"/>
  <c r="J70" i="25"/>
  <c r="K70" i="25"/>
  <c r="L70" i="25"/>
  <c r="P70" i="25"/>
  <c r="M70" i="25" s="1"/>
  <c r="J71" i="25"/>
  <c r="K71" i="25"/>
  <c r="L71" i="25"/>
  <c r="M71" i="25"/>
  <c r="P71" i="25"/>
  <c r="J72" i="25"/>
  <c r="K72" i="25"/>
  <c r="L72" i="25"/>
  <c r="M72" i="25"/>
  <c r="P72" i="25"/>
  <c r="J73" i="25"/>
  <c r="K73" i="25"/>
  <c r="L73" i="25"/>
  <c r="P73" i="25"/>
  <c r="M73" i="25" s="1"/>
  <c r="J74" i="25"/>
  <c r="K74" i="25"/>
  <c r="L74" i="25"/>
  <c r="P74" i="25"/>
  <c r="M74" i="25" s="1"/>
  <c r="J75" i="25"/>
  <c r="K75" i="25"/>
  <c r="L75" i="25"/>
  <c r="M75" i="25"/>
  <c r="P75" i="25"/>
  <c r="J76" i="25"/>
  <c r="K76" i="25"/>
  <c r="L76" i="25"/>
  <c r="M76" i="25"/>
  <c r="P76" i="25"/>
  <c r="J77" i="25"/>
  <c r="K77" i="25"/>
  <c r="L77" i="25"/>
  <c r="P77" i="25"/>
  <c r="M77" i="25" s="1"/>
  <c r="J78" i="25"/>
  <c r="K78" i="25"/>
  <c r="L78" i="25"/>
  <c r="P78" i="25"/>
  <c r="M78" i="25" s="1"/>
  <c r="J79" i="25"/>
  <c r="K79" i="25"/>
  <c r="L79" i="25"/>
  <c r="M79" i="25"/>
  <c r="P79" i="25"/>
  <c r="J80" i="25"/>
  <c r="K80" i="25"/>
  <c r="L80" i="25"/>
  <c r="M80" i="25"/>
  <c r="P80" i="25"/>
  <c r="J81" i="25"/>
  <c r="K81" i="25"/>
  <c r="L81" i="25"/>
  <c r="P81" i="25"/>
  <c r="M81" i="25" s="1"/>
  <c r="J82" i="25"/>
  <c r="K82" i="25"/>
  <c r="L82" i="25"/>
  <c r="P82" i="25"/>
  <c r="M82" i="25" s="1"/>
  <c r="J83" i="25"/>
  <c r="K83" i="25"/>
  <c r="L83" i="25"/>
  <c r="M83" i="25"/>
  <c r="P83" i="25"/>
  <c r="J84" i="25"/>
  <c r="K84" i="25"/>
  <c r="L84" i="25"/>
  <c r="M84" i="25"/>
  <c r="P84" i="25"/>
  <c r="J85" i="25"/>
  <c r="K85" i="25"/>
  <c r="L85" i="25"/>
  <c r="P85" i="25"/>
  <c r="M85" i="25" s="1"/>
  <c r="J86" i="25"/>
  <c r="K86" i="25"/>
  <c r="L86" i="25"/>
  <c r="P86" i="25"/>
  <c r="M86" i="25" s="1"/>
  <c r="J87" i="25"/>
  <c r="K87" i="25"/>
  <c r="L87" i="25"/>
  <c r="M87" i="25"/>
  <c r="P87" i="25"/>
  <c r="J88" i="25"/>
  <c r="K88" i="25"/>
  <c r="L88" i="25"/>
  <c r="M88" i="25"/>
  <c r="P88" i="25"/>
  <c r="J89" i="25"/>
  <c r="K89" i="25"/>
  <c r="L89" i="25"/>
  <c r="P89" i="25"/>
  <c r="M89" i="25" s="1"/>
  <c r="J90" i="25"/>
  <c r="K90" i="25"/>
  <c r="L90" i="25"/>
  <c r="P90" i="25"/>
  <c r="M90" i="25" s="1"/>
  <c r="J91" i="25"/>
  <c r="K91" i="25"/>
  <c r="L91" i="25"/>
  <c r="M91" i="25"/>
  <c r="P91" i="25"/>
  <c r="J92" i="25"/>
  <c r="K92" i="25"/>
  <c r="L92" i="25"/>
  <c r="M92" i="25"/>
  <c r="P92" i="25"/>
  <c r="J93" i="25"/>
  <c r="K93" i="25"/>
  <c r="L93" i="25"/>
  <c r="P93" i="25"/>
  <c r="M93" i="25" s="1"/>
  <c r="J94" i="25"/>
  <c r="K94" i="25"/>
  <c r="L94" i="25"/>
  <c r="P94" i="25"/>
  <c r="M94" i="25" s="1"/>
  <c r="J95" i="25"/>
  <c r="K95" i="25"/>
  <c r="L95" i="25"/>
  <c r="M95" i="25"/>
  <c r="P95" i="25"/>
  <c r="J96" i="25"/>
  <c r="K96" i="25"/>
  <c r="L96" i="25"/>
  <c r="M96" i="25"/>
  <c r="P96" i="25"/>
  <c r="J97" i="25"/>
  <c r="K97" i="25"/>
  <c r="L97" i="25"/>
  <c r="P97" i="25"/>
  <c r="M97" i="25" s="1"/>
  <c r="J98" i="25"/>
  <c r="K98" i="25"/>
  <c r="L98" i="25"/>
  <c r="P98" i="25"/>
  <c r="M98" i="25" s="1"/>
  <c r="J99" i="25"/>
  <c r="K99" i="25"/>
  <c r="L99" i="25"/>
  <c r="M99" i="25"/>
  <c r="P99" i="25"/>
  <c r="J100" i="25"/>
  <c r="K100" i="25"/>
  <c r="L100" i="25"/>
  <c r="M100" i="25"/>
  <c r="P100" i="25"/>
  <c r="J101" i="25"/>
  <c r="K101" i="25"/>
  <c r="L101" i="25"/>
  <c r="P101" i="25"/>
  <c r="M101" i="25" s="1"/>
  <c r="J102" i="25"/>
  <c r="K102" i="25"/>
  <c r="L102" i="25"/>
  <c r="P102" i="25"/>
  <c r="M102" i="25" s="1"/>
  <c r="J103" i="25"/>
  <c r="K103" i="25"/>
  <c r="L103" i="25"/>
  <c r="M103" i="25"/>
  <c r="P103" i="25"/>
  <c r="J104" i="25"/>
  <c r="K104" i="25"/>
  <c r="L104" i="25"/>
  <c r="M104" i="25"/>
  <c r="P104" i="25"/>
  <c r="J105" i="25"/>
  <c r="K105" i="25"/>
  <c r="L105" i="25"/>
  <c r="P105" i="25"/>
  <c r="M105" i="25" s="1"/>
  <c r="J106" i="25"/>
  <c r="K106" i="25"/>
  <c r="L106" i="25"/>
  <c r="P106" i="25"/>
  <c r="M106" i="25" s="1"/>
  <c r="J107" i="25"/>
  <c r="K107" i="25"/>
  <c r="L107" i="25"/>
  <c r="M107" i="25"/>
  <c r="P107" i="25"/>
  <c r="J108" i="25"/>
  <c r="K108" i="25"/>
  <c r="L108" i="25"/>
  <c r="M108" i="25"/>
  <c r="P108" i="25"/>
  <c r="J109" i="25"/>
  <c r="K109" i="25"/>
  <c r="L109" i="25"/>
  <c r="P109" i="25"/>
  <c r="M109" i="25" s="1"/>
  <c r="J110" i="25"/>
  <c r="K110" i="25"/>
  <c r="L110" i="25"/>
  <c r="P110" i="25"/>
  <c r="M110" i="25" s="1"/>
  <c r="J111" i="25"/>
  <c r="K111" i="25"/>
  <c r="L111" i="25"/>
  <c r="M111" i="25"/>
  <c r="P111" i="25"/>
  <c r="J112" i="25"/>
  <c r="K112" i="25"/>
  <c r="L112" i="25"/>
  <c r="M112" i="25"/>
  <c r="P112" i="25"/>
  <c r="J113" i="25"/>
  <c r="K113" i="25"/>
  <c r="L113" i="25"/>
  <c r="P113" i="25"/>
  <c r="M113" i="25" s="1"/>
  <c r="J114" i="25"/>
  <c r="K114" i="25"/>
  <c r="L114" i="25"/>
  <c r="P114" i="25"/>
  <c r="M114" i="25" s="1"/>
  <c r="J115" i="25"/>
  <c r="K115" i="25"/>
  <c r="L115" i="25"/>
  <c r="M115" i="25"/>
  <c r="P115" i="25"/>
  <c r="J116" i="25"/>
  <c r="K116" i="25"/>
  <c r="L116" i="25"/>
  <c r="P116" i="25"/>
  <c r="M116" i="25" s="1"/>
  <c r="J117" i="25"/>
  <c r="K117" i="25"/>
  <c r="L117" i="25"/>
  <c r="P117" i="25"/>
  <c r="M117" i="25" s="1"/>
  <c r="J118" i="25"/>
  <c r="K118" i="25"/>
  <c r="L118" i="25"/>
  <c r="P118" i="25"/>
  <c r="M118" i="25" s="1"/>
  <c r="J119" i="25"/>
  <c r="K119" i="25"/>
  <c r="L119" i="25"/>
  <c r="M119" i="25"/>
  <c r="P119" i="25"/>
  <c r="J120" i="25"/>
  <c r="K120" i="25"/>
  <c r="L120" i="25"/>
  <c r="M120" i="25"/>
  <c r="P120" i="25"/>
  <c r="J121" i="25"/>
  <c r="K121" i="25"/>
  <c r="L121" i="25"/>
  <c r="P121" i="25"/>
  <c r="M121" i="25" s="1"/>
  <c r="J122" i="25"/>
  <c r="K122" i="25"/>
  <c r="L122" i="25"/>
  <c r="P122" i="25"/>
  <c r="M122" i="25" s="1"/>
  <c r="J123" i="25"/>
  <c r="K123" i="25"/>
  <c r="L123" i="25"/>
  <c r="M123" i="25"/>
  <c r="P123" i="25"/>
  <c r="J124" i="25"/>
  <c r="K124" i="25"/>
  <c r="L124" i="25"/>
  <c r="M124" i="25"/>
  <c r="P124" i="25"/>
  <c r="J125" i="25"/>
  <c r="K125" i="25"/>
  <c r="L125" i="25"/>
  <c r="P125" i="25"/>
  <c r="M125" i="25" s="1"/>
  <c r="J126" i="25"/>
  <c r="K126" i="25"/>
  <c r="L126" i="25"/>
  <c r="P126" i="25"/>
  <c r="M126" i="25" s="1"/>
  <c r="J127" i="25"/>
  <c r="K127" i="25"/>
  <c r="L127" i="25"/>
  <c r="M127" i="25"/>
  <c r="P127" i="25"/>
  <c r="J128" i="25"/>
  <c r="K128" i="25"/>
  <c r="L128" i="25"/>
  <c r="P128" i="25"/>
  <c r="M128" i="25" s="1"/>
  <c r="J129" i="25"/>
  <c r="K129" i="25"/>
  <c r="L129" i="25"/>
  <c r="P129" i="25"/>
  <c r="M129" i="25" s="1"/>
  <c r="J130" i="25"/>
  <c r="K130" i="25"/>
  <c r="L130" i="25"/>
  <c r="P130" i="25"/>
  <c r="M130" i="25" s="1"/>
  <c r="J131" i="25"/>
  <c r="K131" i="25"/>
  <c r="L131" i="25"/>
  <c r="M131" i="25"/>
  <c r="P131" i="25"/>
  <c r="J132" i="25"/>
  <c r="K132" i="25"/>
  <c r="L132" i="25"/>
  <c r="M132" i="25"/>
  <c r="P132" i="25"/>
  <c r="J133" i="25"/>
  <c r="K133" i="25"/>
  <c r="L133" i="25"/>
  <c r="P133" i="25"/>
  <c r="M133" i="25" s="1"/>
  <c r="J134" i="25"/>
  <c r="K134" i="25"/>
  <c r="L134" i="25"/>
  <c r="P134" i="25"/>
  <c r="M134" i="25" s="1"/>
  <c r="J135" i="25"/>
  <c r="K135" i="25"/>
  <c r="L135" i="25"/>
  <c r="M135" i="25"/>
  <c r="P135" i="25"/>
  <c r="J136" i="25"/>
  <c r="K136" i="25"/>
  <c r="L136" i="25"/>
  <c r="M136" i="25"/>
  <c r="P136" i="25"/>
  <c r="J137" i="25"/>
  <c r="K137" i="25"/>
  <c r="L137" i="25"/>
  <c r="P137" i="25"/>
  <c r="M137" i="25" s="1"/>
  <c r="J138" i="25"/>
  <c r="K138" i="25"/>
  <c r="L138" i="25"/>
  <c r="P138" i="25"/>
  <c r="M138" i="25" s="1"/>
  <c r="J139" i="25"/>
  <c r="K139" i="25"/>
  <c r="L139" i="25"/>
  <c r="M139" i="25"/>
  <c r="P139" i="25"/>
  <c r="J140" i="25"/>
  <c r="K140" i="25"/>
  <c r="L140" i="25"/>
  <c r="M140" i="25"/>
  <c r="P140" i="25"/>
  <c r="J141" i="25"/>
  <c r="K141" i="25"/>
  <c r="L141" i="25"/>
  <c r="P141" i="25"/>
  <c r="M141" i="25" s="1"/>
  <c r="J142" i="25"/>
  <c r="K142" i="25"/>
  <c r="L142" i="25"/>
  <c r="P142" i="25"/>
  <c r="M142" i="25" s="1"/>
  <c r="J143" i="25"/>
  <c r="K143" i="25"/>
  <c r="L143" i="25"/>
  <c r="M143" i="25"/>
  <c r="P143" i="25"/>
  <c r="J144" i="25"/>
  <c r="K144" i="25"/>
  <c r="L144" i="25"/>
  <c r="M144" i="25"/>
  <c r="P144" i="25"/>
  <c r="J145" i="25"/>
  <c r="K145" i="25"/>
  <c r="L145" i="25"/>
  <c r="P145" i="25"/>
  <c r="M145" i="25" s="1"/>
  <c r="J146" i="25"/>
  <c r="K146" i="25"/>
  <c r="L146" i="25"/>
  <c r="P146" i="25"/>
  <c r="M146" i="25" s="1"/>
  <c r="J147" i="25"/>
  <c r="K147" i="25"/>
  <c r="L147" i="25"/>
  <c r="M147" i="25"/>
  <c r="P147" i="25"/>
  <c r="J148" i="25"/>
  <c r="K148" i="25"/>
  <c r="L148" i="25"/>
  <c r="M148" i="25"/>
  <c r="P148" i="25"/>
  <c r="J149" i="25"/>
  <c r="K149" i="25"/>
  <c r="L149" i="25"/>
  <c r="P149" i="25"/>
  <c r="M149" i="25" s="1"/>
  <c r="J150" i="25"/>
  <c r="K150" i="25"/>
  <c r="L150" i="25"/>
  <c r="P150" i="25"/>
  <c r="M150" i="25" s="1"/>
  <c r="J151" i="25"/>
  <c r="K151" i="25"/>
  <c r="L151" i="25"/>
  <c r="M151" i="25"/>
  <c r="P151" i="25"/>
  <c r="J152" i="25"/>
  <c r="K152" i="25"/>
  <c r="L152" i="25"/>
  <c r="M152" i="25"/>
  <c r="P152" i="25"/>
  <c r="J153" i="25"/>
  <c r="K153" i="25"/>
  <c r="L153" i="25"/>
  <c r="P153" i="25"/>
  <c r="M153" i="25" s="1"/>
  <c r="J154" i="25"/>
  <c r="K154" i="25"/>
  <c r="L154" i="25"/>
  <c r="P154" i="25"/>
  <c r="M154" i="25" s="1"/>
  <c r="J155" i="25"/>
  <c r="K155" i="25"/>
  <c r="L155" i="25"/>
  <c r="M155" i="25"/>
  <c r="P155" i="25"/>
  <c r="J156" i="25"/>
  <c r="K156" i="25"/>
  <c r="L156" i="25"/>
  <c r="M156" i="25"/>
  <c r="P156" i="25"/>
  <c r="A1" i="26"/>
  <c r="E2" i="26"/>
  <c r="Y3" i="26"/>
  <c r="F6" i="26" s="1"/>
  <c r="A4" i="26"/>
  <c r="G4" i="26"/>
  <c r="R4" i="26"/>
  <c r="Y5" i="26"/>
  <c r="AC1" i="26" s="1"/>
  <c r="O6" i="26"/>
  <c r="B7" i="26"/>
  <c r="C7" i="26"/>
  <c r="D7" i="26"/>
  <c r="F7" i="26"/>
  <c r="G7" i="26"/>
  <c r="I7" i="26"/>
  <c r="U7" i="26"/>
  <c r="K8" i="26"/>
  <c r="U8" i="26"/>
  <c r="B9" i="26"/>
  <c r="C9" i="26"/>
  <c r="D9" i="26"/>
  <c r="F9" i="26"/>
  <c r="G9" i="26"/>
  <c r="I9" i="26"/>
  <c r="U9" i="26"/>
  <c r="M10" i="26"/>
  <c r="U10" i="26"/>
  <c r="B11" i="26"/>
  <c r="C11" i="26"/>
  <c r="D11" i="26"/>
  <c r="F11" i="26"/>
  <c r="G11" i="26"/>
  <c r="I11" i="26"/>
  <c r="U11" i="26"/>
  <c r="K12" i="26"/>
  <c r="U12" i="26"/>
  <c r="B13" i="26"/>
  <c r="C13" i="26"/>
  <c r="D13" i="26"/>
  <c r="F13" i="26"/>
  <c r="G13" i="26"/>
  <c r="I13" i="26"/>
  <c r="U13" i="26"/>
  <c r="O14" i="26"/>
  <c r="U14" i="26"/>
  <c r="B15" i="26"/>
  <c r="C15" i="26"/>
  <c r="D15" i="26"/>
  <c r="F15" i="26"/>
  <c r="G15" i="26"/>
  <c r="I15" i="26"/>
  <c r="U15" i="26"/>
  <c r="K16" i="26"/>
  <c r="U16" i="26"/>
  <c r="B17" i="26"/>
  <c r="C17" i="26"/>
  <c r="D17" i="26"/>
  <c r="F17" i="26"/>
  <c r="G17" i="26"/>
  <c r="I17" i="26"/>
  <c r="M18" i="26"/>
  <c r="B19" i="26"/>
  <c r="C19" i="26"/>
  <c r="D19" i="26"/>
  <c r="F19" i="26"/>
  <c r="G19" i="26"/>
  <c r="I19" i="26"/>
  <c r="K20" i="26"/>
  <c r="B21" i="26"/>
  <c r="C21" i="26"/>
  <c r="D21" i="26"/>
  <c r="F21" i="26"/>
  <c r="G21" i="26"/>
  <c r="I21" i="26"/>
  <c r="F56" i="26"/>
  <c r="O62" i="26"/>
  <c r="R62" i="26"/>
  <c r="F55" i="26" s="1"/>
  <c r="A1" i="28"/>
  <c r="A5" i="28"/>
  <c r="B5" i="28"/>
  <c r="P22" i="28"/>
  <c r="P23" i="28"/>
  <c r="P24" i="28"/>
  <c r="P25" i="28"/>
  <c r="P26" i="28"/>
  <c r="P27" i="28"/>
  <c r="P28" i="28"/>
  <c r="P29" i="28"/>
  <c r="A1" i="29"/>
  <c r="C2" i="29"/>
  <c r="A5" i="29"/>
  <c r="C5" i="29"/>
  <c r="D5" i="29"/>
  <c r="H5" i="29"/>
  <c r="J40" i="29"/>
  <c r="K40" i="29"/>
  <c r="L40" i="29"/>
  <c r="P40" i="29"/>
  <c r="M40" i="29" s="1"/>
  <c r="J41" i="29"/>
  <c r="K41" i="29"/>
  <c r="L41" i="29"/>
  <c r="M41" i="29"/>
  <c r="P41" i="29"/>
  <c r="J42" i="29"/>
  <c r="K42" i="29"/>
  <c r="L42" i="29"/>
  <c r="M42" i="29"/>
  <c r="P42" i="29"/>
  <c r="J43" i="29"/>
  <c r="K43" i="29"/>
  <c r="L43" i="29"/>
  <c r="P43" i="29"/>
  <c r="M43" i="29" s="1"/>
  <c r="J44" i="29"/>
  <c r="K44" i="29"/>
  <c r="L44" i="29"/>
  <c r="P44" i="29"/>
  <c r="M44" i="29" s="1"/>
  <c r="J45" i="29"/>
  <c r="K45" i="29"/>
  <c r="L45" i="29"/>
  <c r="M45" i="29"/>
  <c r="P45" i="29"/>
  <c r="J46" i="29"/>
  <c r="K46" i="29"/>
  <c r="L46" i="29"/>
  <c r="M46" i="29"/>
  <c r="P46" i="29"/>
  <c r="J47" i="29"/>
  <c r="K47" i="29"/>
  <c r="L47" i="29"/>
  <c r="P47" i="29"/>
  <c r="M47" i="29" s="1"/>
  <c r="J48" i="29"/>
  <c r="K48" i="29"/>
  <c r="L48" i="29"/>
  <c r="P48" i="29"/>
  <c r="M48" i="29" s="1"/>
  <c r="J49" i="29"/>
  <c r="K49" i="29"/>
  <c r="L49" i="29"/>
  <c r="M49" i="29"/>
  <c r="P49" i="29"/>
  <c r="J50" i="29"/>
  <c r="K50" i="29"/>
  <c r="L50" i="29"/>
  <c r="M50" i="29"/>
  <c r="P50" i="29"/>
  <c r="J51" i="29"/>
  <c r="K51" i="29"/>
  <c r="L51" i="29"/>
  <c r="P51" i="29"/>
  <c r="M51" i="29" s="1"/>
  <c r="J52" i="29"/>
  <c r="K52" i="29"/>
  <c r="L52" i="29"/>
  <c r="P52" i="29"/>
  <c r="M52" i="29" s="1"/>
  <c r="J53" i="29"/>
  <c r="K53" i="29"/>
  <c r="L53" i="29"/>
  <c r="M53" i="29"/>
  <c r="P53" i="29"/>
  <c r="J54" i="29"/>
  <c r="K54" i="29"/>
  <c r="L54" i="29"/>
  <c r="M54" i="29"/>
  <c r="P54" i="29"/>
  <c r="J55" i="29"/>
  <c r="K55" i="29"/>
  <c r="L55" i="29"/>
  <c r="P55" i="29"/>
  <c r="M55" i="29" s="1"/>
  <c r="J56" i="29"/>
  <c r="K56" i="29"/>
  <c r="L56" i="29"/>
  <c r="P56" i="29"/>
  <c r="M56" i="29" s="1"/>
  <c r="J57" i="29"/>
  <c r="K57" i="29"/>
  <c r="L57" i="29"/>
  <c r="M57" i="29"/>
  <c r="P57" i="29"/>
  <c r="J58" i="29"/>
  <c r="K58" i="29"/>
  <c r="L58" i="29"/>
  <c r="M58" i="29"/>
  <c r="P58" i="29"/>
  <c r="J59" i="29"/>
  <c r="K59" i="29"/>
  <c r="L59" i="29"/>
  <c r="P59" i="29"/>
  <c r="M59" i="29" s="1"/>
  <c r="J60" i="29"/>
  <c r="K60" i="29"/>
  <c r="L60" i="29"/>
  <c r="P60" i="29"/>
  <c r="M60" i="29" s="1"/>
  <c r="J61" i="29"/>
  <c r="K61" i="29"/>
  <c r="L61" i="29"/>
  <c r="M61" i="29"/>
  <c r="P61" i="29"/>
  <c r="J62" i="29"/>
  <c r="K62" i="29"/>
  <c r="L62" i="29"/>
  <c r="M62" i="29"/>
  <c r="P62" i="29"/>
  <c r="J63" i="29"/>
  <c r="K63" i="29"/>
  <c r="L63" i="29"/>
  <c r="P63" i="29"/>
  <c r="M63" i="29" s="1"/>
  <c r="J64" i="29"/>
  <c r="K64" i="29"/>
  <c r="L64" i="29"/>
  <c r="P64" i="29"/>
  <c r="M64" i="29" s="1"/>
  <c r="J65" i="29"/>
  <c r="K65" i="29"/>
  <c r="L65" i="29"/>
  <c r="M65" i="29"/>
  <c r="P65" i="29"/>
  <c r="J66" i="29"/>
  <c r="K66" i="29"/>
  <c r="L66" i="29"/>
  <c r="M66" i="29"/>
  <c r="P66" i="29"/>
  <c r="J67" i="29"/>
  <c r="K67" i="29"/>
  <c r="L67" i="29"/>
  <c r="P67" i="29"/>
  <c r="M67" i="29" s="1"/>
  <c r="J68" i="29"/>
  <c r="K68" i="29"/>
  <c r="L68" i="29"/>
  <c r="P68" i="29"/>
  <c r="M68" i="29" s="1"/>
  <c r="J69" i="29"/>
  <c r="K69" i="29"/>
  <c r="L69" i="29"/>
  <c r="M69" i="29"/>
  <c r="P69" i="29"/>
  <c r="J70" i="29"/>
  <c r="K70" i="29"/>
  <c r="L70" i="29"/>
  <c r="M70" i="29"/>
  <c r="P70" i="29"/>
  <c r="J71" i="29"/>
  <c r="K71" i="29"/>
  <c r="L71" i="29"/>
  <c r="P71" i="29"/>
  <c r="M71" i="29" s="1"/>
  <c r="J72" i="29"/>
  <c r="K72" i="29"/>
  <c r="L72" i="29"/>
  <c r="P72" i="29"/>
  <c r="M72" i="29" s="1"/>
  <c r="J73" i="29"/>
  <c r="K73" i="29"/>
  <c r="L73" i="29"/>
  <c r="M73" i="29"/>
  <c r="P73" i="29"/>
  <c r="J74" i="29"/>
  <c r="K74" i="29"/>
  <c r="L74" i="29"/>
  <c r="M74" i="29"/>
  <c r="P74" i="29"/>
  <c r="J75" i="29"/>
  <c r="K75" i="29"/>
  <c r="L75" i="29"/>
  <c r="P75" i="29"/>
  <c r="M75" i="29" s="1"/>
  <c r="J76" i="29"/>
  <c r="K76" i="29"/>
  <c r="L76" i="29"/>
  <c r="P76" i="29"/>
  <c r="M76" i="29" s="1"/>
  <c r="J77" i="29"/>
  <c r="K77" i="29"/>
  <c r="L77" i="29"/>
  <c r="M77" i="29"/>
  <c r="P77" i="29"/>
  <c r="J78" i="29"/>
  <c r="K78" i="29"/>
  <c r="L78" i="29"/>
  <c r="M78" i="29"/>
  <c r="P78" i="29"/>
  <c r="J79" i="29"/>
  <c r="K79" i="29"/>
  <c r="L79" i="29"/>
  <c r="P79" i="29"/>
  <c r="M79" i="29" s="1"/>
  <c r="J80" i="29"/>
  <c r="K80" i="29"/>
  <c r="L80" i="29"/>
  <c r="P80" i="29"/>
  <c r="M80" i="29" s="1"/>
  <c r="J81" i="29"/>
  <c r="K81" i="29"/>
  <c r="L81" i="29"/>
  <c r="M81" i="29"/>
  <c r="P81" i="29"/>
  <c r="J82" i="29"/>
  <c r="K82" i="29"/>
  <c r="L82" i="29"/>
  <c r="M82" i="29"/>
  <c r="P82" i="29"/>
  <c r="J83" i="29"/>
  <c r="K83" i="29"/>
  <c r="L83" i="29"/>
  <c r="P83" i="29"/>
  <c r="M83" i="29" s="1"/>
  <c r="J84" i="29"/>
  <c r="K84" i="29"/>
  <c r="L84" i="29"/>
  <c r="P84" i="29"/>
  <c r="M84" i="29" s="1"/>
  <c r="J85" i="29"/>
  <c r="K85" i="29"/>
  <c r="L85" i="29"/>
  <c r="M85" i="29"/>
  <c r="P85" i="29"/>
  <c r="J86" i="29"/>
  <c r="K86" i="29"/>
  <c r="L86" i="29"/>
  <c r="M86" i="29"/>
  <c r="P86" i="29"/>
  <c r="J87" i="29"/>
  <c r="K87" i="29"/>
  <c r="L87" i="29"/>
  <c r="P87" i="29"/>
  <c r="M87" i="29" s="1"/>
  <c r="J88" i="29"/>
  <c r="K88" i="29"/>
  <c r="L88" i="29"/>
  <c r="P88" i="29"/>
  <c r="M88" i="29" s="1"/>
  <c r="J89" i="29"/>
  <c r="K89" i="29"/>
  <c r="L89" i="29"/>
  <c r="M89" i="29"/>
  <c r="P89" i="29"/>
  <c r="J90" i="29"/>
  <c r="K90" i="29"/>
  <c r="L90" i="29"/>
  <c r="M90" i="29"/>
  <c r="P90" i="29"/>
  <c r="J91" i="29"/>
  <c r="K91" i="29"/>
  <c r="L91" i="29"/>
  <c r="P91" i="29"/>
  <c r="M91" i="29" s="1"/>
  <c r="J92" i="29"/>
  <c r="K92" i="29"/>
  <c r="L92" i="29"/>
  <c r="P92" i="29"/>
  <c r="M92" i="29" s="1"/>
  <c r="J93" i="29"/>
  <c r="K93" i="29"/>
  <c r="L93" i="29"/>
  <c r="M93" i="29"/>
  <c r="P93" i="29"/>
  <c r="J94" i="29"/>
  <c r="K94" i="29"/>
  <c r="L94" i="29"/>
  <c r="M94" i="29"/>
  <c r="P94" i="29"/>
  <c r="J95" i="29"/>
  <c r="K95" i="29"/>
  <c r="L95" i="29"/>
  <c r="P95" i="29"/>
  <c r="M95" i="29" s="1"/>
  <c r="J96" i="29"/>
  <c r="K96" i="29"/>
  <c r="L96" i="29"/>
  <c r="P96" i="29"/>
  <c r="M96" i="29" s="1"/>
  <c r="J97" i="29"/>
  <c r="K97" i="29"/>
  <c r="L97" i="29"/>
  <c r="M97" i="29"/>
  <c r="P97" i="29"/>
  <c r="J98" i="29"/>
  <c r="K98" i="29"/>
  <c r="L98" i="29"/>
  <c r="M98" i="29"/>
  <c r="P98" i="29"/>
  <c r="J99" i="29"/>
  <c r="K99" i="29"/>
  <c r="L99" i="29"/>
  <c r="P99" i="29"/>
  <c r="M99" i="29" s="1"/>
  <c r="J100" i="29"/>
  <c r="K100" i="29"/>
  <c r="L100" i="29"/>
  <c r="P100" i="29"/>
  <c r="M100" i="29" s="1"/>
  <c r="J101" i="29"/>
  <c r="K101" i="29"/>
  <c r="L101" i="29"/>
  <c r="M101" i="29"/>
  <c r="P101" i="29"/>
  <c r="J102" i="29"/>
  <c r="K102" i="29"/>
  <c r="L102" i="29"/>
  <c r="M102" i="29"/>
  <c r="P102" i="29"/>
  <c r="J103" i="29"/>
  <c r="K103" i="29"/>
  <c r="L103" i="29"/>
  <c r="P103" i="29"/>
  <c r="M103" i="29" s="1"/>
  <c r="J104" i="29"/>
  <c r="K104" i="29"/>
  <c r="L104" i="29"/>
  <c r="P104" i="29"/>
  <c r="M104" i="29" s="1"/>
  <c r="J105" i="29"/>
  <c r="K105" i="29"/>
  <c r="L105" i="29"/>
  <c r="M105" i="29"/>
  <c r="P105" i="29"/>
  <c r="J106" i="29"/>
  <c r="K106" i="29"/>
  <c r="L106" i="29"/>
  <c r="M106" i="29"/>
  <c r="P106" i="29"/>
  <c r="J107" i="29"/>
  <c r="K107" i="29"/>
  <c r="L107" i="29"/>
  <c r="P107" i="29"/>
  <c r="M107" i="29" s="1"/>
  <c r="J108" i="29"/>
  <c r="K108" i="29"/>
  <c r="L108" i="29"/>
  <c r="P108" i="29"/>
  <c r="M108" i="29" s="1"/>
  <c r="J109" i="29"/>
  <c r="K109" i="29"/>
  <c r="L109" i="29"/>
  <c r="M109" i="29"/>
  <c r="P109" i="29"/>
  <c r="J110" i="29"/>
  <c r="K110" i="29"/>
  <c r="L110" i="29"/>
  <c r="M110" i="29"/>
  <c r="P110" i="29"/>
  <c r="J111" i="29"/>
  <c r="K111" i="29"/>
  <c r="L111" i="29"/>
  <c r="P111" i="29"/>
  <c r="M111" i="29" s="1"/>
  <c r="J112" i="29"/>
  <c r="K112" i="29"/>
  <c r="L112" i="29"/>
  <c r="P112" i="29"/>
  <c r="M112" i="29" s="1"/>
  <c r="J113" i="29"/>
  <c r="K113" i="29"/>
  <c r="L113" i="29"/>
  <c r="M113" i="29"/>
  <c r="P113" i="29"/>
  <c r="J114" i="29"/>
  <c r="K114" i="29"/>
  <c r="L114" i="29"/>
  <c r="M114" i="29"/>
  <c r="P114" i="29"/>
  <c r="J115" i="29"/>
  <c r="K115" i="29"/>
  <c r="L115" i="29"/>
  <c r="P115" i="29"/>
  <c r="M115" i="29" s="1"/>
  <c r="J116" i="29"/>
  <c r="K116" i="29"/>
  <c r="L116" i="29"/>
  <c r="P116" i="29"/>
  <c r="M116" i="29" s="1"/>
  <c r="J117" i="29"/>
  <c r="K117" i="29"/>
  <c r="L117" i="29"/>
  <c r="M117" i="29"/>
  <c r="P117" i="29"/>
  <c r="J118" i="29"/>
  <c r="K118" i="29"/>
  <c r="L118" i="29"/>
  <c r="M118" i="29"/>
  <c r="P118" i="29"/>
  <c r="J119" i="29"/>
  <c r="K119" i="29"/>
  <c r="L119" i="29"/>
  <c r="P119" i="29"/>
  <c r="M119" i="29" s="1"/>
  <c r="J120" i="29"/>
  <c r="K120" i="29"/>
  <c r="L120" i="29"/>
  <c r="P120" i="29"/>
  <c r="M120" i="29" s="1"/>
  <c r="J121" i="29"/>
  <c r="K121" i="29"/>
  <c r="L121" i="29"/>
  <c r="M121" i="29"/>
  <c r="P121" i="29"/>
  <c r="J122" i="29"/>
  <c r="K122" i="29"/>
  <c r="L122" i="29"/>
  <c r="M122" i="29"/>
  <c r="P122" i="29"/>
  <c r="J123" i="29"/>
  <c r="K123" i="29"/>
  <c r="L123" i="29"/>
  <c r="P123" i="29"/>
  <c r="M123" i="29" s="1"/>
  <c r="J124" i="29"/>
  <c r="K124" i="29"/>
  <c r="L124" i="29"/>
  <c r="P124" i="29"/>
  <c r="M124" i="29" s="1"/>
  <c r="J125" i="29"/>
  <c r="K125" i="29"/>
  <c r="L125" i="29"/>
  <c r="M125" i="29"/>
  <c r="P125" i="29"/>
  <c r="J126" i="29"/>
  <c r="K126" i="29"/>
  <c r="L126" i="29"/>
  <c r="M126" i="29"/>
  <c r="P126" i="29"/>
  <c r="J127" i="29"/>
  <c r="K127" i="29"/>
  <c r="L127" i="29"/>
  <c r="P127" i="29"/>
  <c r="M127" i="29" s="1"/>
  <c r="J128" i="29"/>
  <c r="K128" i="29"/>
  <c r="L128" i="29"/>
  <c r="P128" i="29"/>
  <c r="M128" i="29" s="1"/>
  <c r="J129" i="29"/>
  <c r="K129" i="29"/>
  <c r="L129" i="29"/>
  <c r="M129" i="29"/>
  <c r="P129" i="29"/>
  <c r="J130" i="29"/>
  <c r="K130" i="29"/>
  <c r="L130" i="29"/>
  <c r="M130" i="29"/>
  <c r="P130" i="29"/>
  <c r="J131" i="29"/>
  <c r="K131" i="29"/>
  <c r="L131" i="29"/>
  <c r="P131" i="29"/>
  <c r="M131" i="29" s="1"/>
  <c r="J132" i="29"/>
  <c r="K132" i="29"/>
  <c r="L132" i="29"/>
  <c r="P132" i="29"/>
  <c r="M132" i="29" s="1"/>
  <c r="J133" i="29"/>
  <c r="K133" i="29"/>
  <c r="L133" i="29"/>
  <c r="M133" i="29"/>
  <c r="P133" i="29"/>
  <c r="J134" i="29"/>
  <c r="K134" i="29"/>
  <c r="L134" i="29"/>
  <c r="M134" i="29"/>
  <c r="P134" i="29"/>
  <c r="J135" i="29"/>
  <c r="K135" i="29"/>
  <c r="L135" i="29"/>
  <c r="P135" i="29"/>
  <c r="M135" i="29" s="1"/>
  <c r="J136" i="29"/>
  <c r="K136" i="29"/>
  <c r="L136" i="29"/>
  <c r="P136" i="29"/>
  <c r="M136" i="29" s="1"/>
  <c r="J137" i="29"/>
  <c r="K137" i="29"/>
  <c r="L137" i="29"/>
  <c r="M137" i="29"/>
  <c r="P137" i="29"/>
  <c r="J138" i="29"/>
  <c r="K138" i="29"/>
  <c r="L138" i="29"/>
  <c r="M138" i="29"/>
  <c r="P138" i="29"/>
  <c r="J139" i="29"/>
  <c r="K139" i="29"/>
  <c r="L139" i="29"/>
  <c r="P139" i="29"/>
  <c r="M139" i="29" s="1"/>
  <c r="J140" i="29"/>
  <c r="K140" i="29"/>
  <c r="L140" i="29"/>
  <c r="P140" i="29"/>
  <c r="M140" i="29" s="1"/>
  <c r="J141" i="29"/>
  <c r="K141" i="29"/>
  <c r="L141" i="29"/>
  <c r="M141" i="29"/>
  <c r="P141" i="29"/>
  <c r="J142" i="29"/>
  <c r="K142" i="29"/>
  <c r="L142" i="29"/>
  <c r="M142" i="29"/>
  <c r="P142" i="29"/>
  <c r="J143" i="29"/>
  <c r="K143" i="29"/>
  <c r="L143" i="29"/>
  <c r="P143" i="29"/>
  <c r="M143" i="29" s="1"/>
  <c r="J144" i="29"/>
  <c r="K144" i="29"/>
  <c r="L144" i="29"/>
  <c r="P144" i="29"/>
  <c r="M144" i="29" s="1"/>
  <c r="J145" i="29"/>
  <c r="K145" i="29"/>
  <c r="L145" i="29"/>
  <c r="M145" i="29"/>
  <c r="P145" i="29"/>
  <c r="J146" i="29"/>
  <c r="K146" i="29"/>
  <c r="L146" i="29"/>
  <c r="M146" i="29"/>
  <c r="P146" i="29"/>
  <c r="J147" i="29"/>
  <c r="K147" i="29"/>
  <c r="L147" i="29"/>
  <c r="P147" i="29"/>
  <c r="M147" i="29" s="1"/>
  <c r="J148" i="29"/>
  <c r="K148" i="29"/>
  <c r="L148" i="29"/>
  <c r="P148" i="29"/>
  <c r="M148" i="29" s="1"/>
  <c r="J149" i="29"/>
  <c r="K149" i="29"/>
  <c r="L149" i="29"/>
  <c r="M149" i="29"/>
  <c r="P149" i="29"/>
  <c r="J150" i="29"/>
  <c r="K150" i="29"/>
  <c r="L150" i="29"/>
  <c r="M150" i="29"/>
  <c r="P150" i="29"/>
  <c r="J151" i="29"/>
  <c r="K151" i="29"/>
  <c r="L151" i="29"/>
  <c r="P151" i="29"/>
  <c r="M151" i="29" s="1"/>
  <c r="J152" i="29"/>
  <c r="K152" i="29"/>
  <c r="L152" i="29"/>
  <c r="P152" i="29"/>
  <c r="M152" i="29" s="1"/>
  <c r="J153" i="29"/>
  <c r="K153" i="29"/>
  <c r="L153" i="29"/>
  <c r="M153" i="29"/>
  <c r="P153" i="29"/>
  <c r="J154" i="29"/>
  <c r="K154" i="29"/>
  <c r="L154" i="29"/>
  <c r="M154" i="29"/>
  <c r="P154" i="29"/>
  <c r="J155" i="29"/>
  <c r="K155" i="29"/>
  <c r="L155" i="29"/>
  <c r="P155" i="29"/>
  <c r="M155" i="29" s="1"/>
  <c r="J156" i="29"/>
  <c r="K156" i="29"/>
  <c r="L156" i="29"/>
  <c r="P156" i="29"/>
  <c r="M156" i="29" s="1"/>
  <c r="A1" i="30"/>
  <c r="E2" i="30"/>
  <c r="Y3" i="30"/>
  <c r="A4" i="30"/>
  <c r="G4" i="30"/>
  <c r="R4" i="30"/>
  <c r="Y5" i="30"/>
  <c r="AB1" i="30" s="1"/>
  <c r="F6" i="30"/>
  <c r="K6" i="30"/>
  <c r="M6" i="30"/>
  <c r="O6" i="30"/>
  <c r="B7" i="30"/>
  <c r="C7" i="30"/>
  <c r="D7" i="30"/>
  <c r="F7" i="30"/>
  <c r="G7" i="30"/>
  <c r="I7" i="30"/>
  <c r="U7" i="30"/>
  <c r="K8" i="30"/>
  <c r="U8" i="30"/>
  <c r="B9" i="30"/>
  <c r="C9" i="30"/>
  <c r="D9" i="30"/>
  <c r="F9" i="30"/>
  <c r="G9" i="30"/>
  <c r="I9" i="30"/>
  <c r="U9" i="30"/>
  <c r="M10" i="30"/>
  <c r="U10" i="30"/>
  <c r="B11" i="30"/>
  <c r="C11" i="30"/>
  <c r="D11" i="30"/>
  <c r="F11" i="30"/>
  <c r="G11" i="30"/>
  <c r="I11" i="30"/>
  <c r="U11" i="30"/>
  <c r="K12" i="30"/>
  <c r="U12" i="30"/>
  <c r="B13" i="30"/>
  <c r="C13" i="30"/>
  <c r="D13" i="30"/>
  <c r="F13" i="30"/>
  <c r="G13" i="30"/>
  <c r="I13" i="30"/>
  <c r="U13" i="30"/>
  <c r="O14" i="30"/>
  <c r="U14" i="30"/>
  <c r="B15" i="30"/>
  <c r="C15" i="30"/>
  <c r="D15" i="30"/>
  <c r="F15" i="30"/>
  <c r="G15" i="30"/>
  <c r="I15" i="30"/>
  <c r="U15" i="30"/>
  <c r="K16" i="30"/>
  <c r="U16" i="30"/>
  <c r="B17" i="30"/>
  <c r="C17" i="30"/>
  <c r="D17" i="30"/>
  <c r="F17" i="30"/>
  <c r="G17" i="30"/>
  <c r="I17" i="30"/>
  <c r="M18" i="30"/>
  <c r="B19" i="30"/>
  <c r="C19" i="30"/>
  <c r="D19" i="30"/>
  <c r="F19" i="30"/>
  <c r="G19" i="30"/>
  <c r="I19" i="30"/>
  <c r="K20" i="30"/>
  <c r="B21" i="30"/>
  <c r="C21" i="30"/>
  <c r="D21" i="30"/>
  <c r="F21" i="30"/>
  <c r="G21" i="30"/>
  <c r="I21" i="30"/>
  <c r="O62" i="30"/>
  <c r="R62" i="30"/>
  <c r="F55" i="30" s="1"/>
  <c r="A1" i="32"/>
  <c r="A5" i="32"/>
  <c r="B5" i="32"/>
  <c r="P22" i="32"/>
  <c r="P23" i="32"/>
  <c r="P24" i="32"/>
  <c r="P25" i="32"/>
  <c r="P26" i="32"/>
  <c r="P27" i="32"/>
  <c r="P28" i="32"/>
  <c r="P29" i="32"/>
  <c r="A1" i="33"/>
  <c r="C2" i="33"/>
  <c r="A5" i="33"/>
  <c r="C5" i="33"/>
  <c r="D5" i="33"/>
  <c r="H5" i="33"/>
  <c r="J40" i="33"/>
  <c r="K40" i="33"/>
  <c r="L40" i="33"/>
  <c r="P40" i="33"/>
  <c r="M40" i="33" s="1"/>
  <c r="J41" i="33"/>
  <c r="K41" i="33"/>
  <c r="L41" i="33"/>
  <c r="P41" i="33"/>
  <c r="M41" i="33" s="1"/>
  <c r="J42" i="33"/>
  <c r="K42" i="33"/>
  <c r="L42" i="33"/>
  <c r="M42" i="33"/>
  <c r="P42" i="33"/>
  <c r="J43" i="33"/>
  <c r="K43" i="33"/>
  <c r="L43" i="33"/>
  <c r="P43" i="33"/>
  <c r="M43" i="33" s="1"/>
  <c r="J44" i="33"/>
  <c r="K44" i="33"/>
  <c r="L44" i="33"/>
  <c r="P44" i="33"/>
  <c r="M44" i="33" s="1"/>
  <c r="J45" i="33"/>
  <c r="K45" i="33"/>
  <c r="L45" i="33"/>
  <c r="P45" i="33"/>
  <c r="M45" i="33" s="1"/>
  <c r="J46" i="33"/>
  <c r="K46" i="33"/>
  <c r="L46" i="33"/>
  <c r="M46" i="33"/>
  <c r="P46" i="33"/>
  <c r="J47" i="33"/>
  <c r="K47" i="33"/>
  <c r="L47" i="33"/>
  <c r="P47" i="33"/>
  <c r="M47" i="33" s="1"/>
  <c r="J48" i="33"/>
  <c r="K48" i="33"/>
  <c r="L48" i="33"/>
  <c r="P48" i="33"/>
  <c r="M48" i="33" s="1"/>
  <c r="J49" i="33"/>
  <c r="K49" i="33"/>
  <c r="L49" i="33"/>
  <c r="P49" i="33"/>
  <c r="M49" i="33" s="1"/>
  <c r="J50" i="33"/>
  <c r="K50" i="33"/>
  <c r="L50" i="33"/>
  <c r="M50" i="33"/>
  <c r="P50" i="33"/>
  <c r="J51" i="33"/>
  <c r="K51" i="33"/>
  <c r="L51" i="33"/>
  <c r="P51" i="33"/>
  <c r="M51" i="33" s="1"/>
  <c r="J52" i="33"/>
  <c r="K52" i="33"/>
  <c r="L52" i="33"/>
  <c r="P52" i="33"/>
  <c r="M52" i="33" s="1"/>
  <c r="J53" i="33"/>
  <c r="K53" i="33"/>
  <c r="L53" i="33"/>
  <c r="P53" i="33"/>
  <c r="M53" i="33" s="1"/>
  <c r="J54" i="33"/>
  <c r="K54" i="33"/>
  <c r="L54" i="33"/>
  <c r="M54" i="33"/>
  <c r="P54" i="33"/>
  <c r="J55" i="33"/>
  <c r="K55" i="33"/>
  <c r="L55" i="33"/>
  <c r="P55" i="33"/>
  <c r="M55" i="33" s="1"/>
  <c r="J56" i="33"/>
  <c r="K56" i="33"/>
  <c r="L56" i="33"/>
  <c r="P56" i="33"/>
  <c r="M56" i="33" s="1"/>
  <c r="J57" i="33"/>
  <c r="K57" i="33"/>
  <c r="L57" i="33"/>
  <c r="P57" i="33"/>
  <c r="M57" i="33" s="1"/>
  <c r="J58" i="33"/>
  <c r="K58" i="33"/>
  <c r="L58" i="33"/>
  <c r="M58" i="33"/>
  <c r="P58" i="33"/>
  <c r="J59" i="33"/>
  <c r="K59" i="33"/>
  <c r="L59" i="33"/>
  <c r="P59" i="33"/>
  <c r="M59" i="33" s="1"/>
  <c r="J60" i="33"/>
  <c r="K60" i="33"/>
  <c r="L60" i="33"/>
  <c r="P60" i="33"/>
  <c r="M60" i="33" s="1"/>
  <c r="J61" i="33"/>
  <c r="K61" i="33"/>
  <c r="L61" i="33"/>
  <c r="P61" i="33"/>
  <c r="M61" i="33" s="1"/>
  <c r="J62" i="33"/>
  <c r="K62" i="33"/>
  <c r="L62" i="33"/>
  <c r="M62" i="33"/>
  <c r="P62" i="33"/>
  <c r="J63" i="33"/>
  <c r="K63" i="33"/>
  <c r="L63" i="33"/>
  <c r="P63" i="33"/>
  <c r="M63" i="33" s="1"/>
  <c r="J64" i="33"/>
  <c r="K64" i="33"/>
  <c r="L64" i="33"/>
  <c r="P64" i="33"/>
  <c r="M64" i="33" s="1"/>
  <c r="J65" i="33"/>
  <c r="K65" i="33"/>
  <c r="L65" i="33"/>
  <c r="P65" i="33"/>
  <c r="M65" i="33" s="1"/>
  <c r="J66" i="33"/>
  <c r="K66" i="33"/>
  <c r="L66" i="33"/>
  <c r="M66" i="33"/>
  <c r="P66" i="33"/>
  <c r="J67" i="33"/>
  <c r="K67" i="33"/>
  <c r="L67" i="33"/>
  <c r="P67" i="33"/>
  <c r="M67" i="33" s="1"/>
  <c r="J68" i="33"/>
  <c r="K68" i="33"/>
  <c r="L68" i="33"/>
  <c r="P68" i="33"/>
  <c r="M68" i="33" s="1"/>
  <c r="J69" i="33"/>
  <c r="K69" i="33"/>
  <c r="L69" i="33"/>
  <c r="P69" i="33"/>
  <c r="M69" i="33" s="1"/>
  <c r="J70" i="33"/>
  <c r="K70" i="33"/>
  <c r="L70" i="33"/>
  <c r="M70" i="33"/>
  <c r="P70" i="33"/>
  <c r="J71" i="33"/>
  <c r="K71" i="33"/>
  <c r="L71" i="33"/>
  <c r="P71" i="33"/>
  <c r="M71" i="33" s="1"/>
  <c r="J72" i="33"/>
  <c r="K72" i="33"/>
  <c r="L72" i="33"/>
  <c r="P72" i="33"/>
  <c r="M72" i="33" s="1"/>
  <c r="J73" i="33"/>
  <c r="K73" i="33"/>
  <c r="L73" i="33"/>
  <c r="P73" i="33"/>
  <c r="M73" i="33" s="1"/>
  <c r="J74" i="33"/>
  <c r="K74" i="33"/>
  <c r="L74" i="33"/>
  <c r="M74" i="33"/>
  <c r="P74" i="33"/>
  <c r="J75" i="33"/>
  <c r="K75" i="33"/>
  <c r="L75" i="33"/>
  <c r="P75" i="33"/>
  <c r="M75" i="33" s="1"/>
  <c r="J76" i="33"/>
  <c r="K76" i="33"/>
  <c r="L76" i="33"/>
  <c r="P76" i="33"/>
  <c r="M76" i="33" s="1"/>
  <c r="J77" i="33"/>
  <c r="K77" i="33"/>
  <c r="L77" i="33"/>
  <c r="P77" i="33"/>
  <c r="M77" i="33" s="1"/>
  <c r="J78" i="33"/>
  <c r="K78" i="33"/>
  <c r="L78" i="33"/>
  <c r="M78" i="33"/>
  <c r="P78" i="33"/>
  <c r="J79" i="33"/>
  <c r="K79" i="33"/>
  <c r="L79" i="33"/>
  <c r="P79" i="33"/>
  <c r="M79" i="33" s="1"/>
  <c r="J80" i="33"/>
  <c r="K80" i="33"/>
  <c r="L80" i="33"/>
  <c r="P80" i="33"/>
  <c r="M80" i="33" s="1"/>
  <c r="J81" i="33"/>
  <c r="K81" i="33"/>
  <c r="L81" i="33"/>
  <c r="P81" i="33"/>
  <c r="M81" i="33" s="1"/>
  <c r="J82" i="33"/>
  <c r="K82" i="33"/>
  <c r="L82" i="33"/>
  <c r="M82" i="33"/>
  <c r="P82" i="33"/>
  <c r="J83" i="33"/>
  <c r="K83" i="33"/>
  <c r="L83" i="33"/>
  <c r="P83" i="33"/>
  <c r="M83" i="33" s="1"/>
  <c r="J84" i="33"/>
  <c r="K84" i="33"/>
  <c r="L84" i="33"/>
  <c r="P84" i="33"/>
  <c r="M84" i="33" s="1"/>
  <c r="J85" i="33"/>
  <c r="K85" i="33"/>
  <c r="L85" i="33"/>
  <c r="P85" i="33"/>
  <c r="M85" i="33" s="1"/>
  <c r="J86" i="33"/>
  <c r="K86" i="33"/>
  <c r="L86" i="33"/>
  <c r="M86" i="33"/>
  <c r="P86" i="33"/>
  <c r="J87" i="33"/>
  <c r="K87" i="33"/>
  <c r="L87" i="33"/>
  <c r="P87" i="33"/>
  <c r="M87" i="33" s="1"/>
  <c r="J88" i="33"/>
  <c r="K88" i="33"/>
  <c r="L88" i="33"/>
  <c r="P88" i="33"/>
  <c r="M88" i="33" s="1"/>
  <c r="J89" i="33"/>
  <c r="K89" i="33"/>
  <c r="L89" i="33"/>
  <c r="P89" i="33"/>
  <c r="M89" i="33" s="1"/>
  <c r="J90" i="33"/>
  <c r="K90" i="33"/>
  <c r="L90" i="33"/>
  <c r="M90" i="33"/>
  <c r="P90" i="33"/>
  <c r="J91" i="33"/>
  <c r="K91" i="33"/>
  <c r="L91" i="33"/>
  <c r="P91" i="33"/>
  <c r="M91" i="33" s="1"/>
  <c r="J92" i="33"/>
  <c r="K92" i="33"/>
  <c r="L92" i="33"/>
  <c r="P92" i="33"/>
  <c r="M92" i="33" s="1"/>
  <c r="J93" i="33"/>
  <c r="K93" i="33"/>
  <c r="L93" i="33"/>
  <c r="P93" i="33"/>
  <c r="M93" i="33" s="1"/>
  <c r="J94" i="33"/>
  <c r="K94" i="33"/>
  <c r="L94" i="33"/>
  <c r="M94" i="33"/>
  <c r="P94" i="33"/>
  <c r="J95" i="33"/>
  <c r="K95" i="33"/>
  <c r="L95" i="33"/>
  <c r="P95" i="33"/>
  <c r="M95" i="33" s="1"/>
  <c r="J96" i="33"/>
  <c r="K96" i="33"/>
  <c r="L96" i="33"/>
  <c r="P96" i="33"/>
  <c r="M96" i="33" s="1"/>
  <c r="J97" i="33"/>
  <c r="K97" i="33"/>
  <c r="L97" i="33"/>
  <c r="P97" i="33"/>
  <c r="M97" i="33" s="1"/>
  <c r="J98" i="33"/>
  <c r="K98" i="33"/>
  <c r="L98" i="33"/>
  <c r="M98" i="33"/>
  <c r="P98" i="33"/>
  <c r="J99" i="33"/>
  <c r="K99" i="33"/>
  <c r="L99" i="33"/>
  <c r="P99" i="33"/>
  <c r="M99" i="33" s="1"/>
  <c r="J100" i="33"/>
  <c r="K100" i="33"/>
  <c r="L100" i="33"/>
  <c r="P100" i="33"/>
  <c r="M100" i="33" s="1"/>
  <c r="J101" i="33"/>
  <c r="K101" i="33"/>
  <c r="L101" i="33"/>
  <c r="P101" i="33"/>
  <c r="M101" i="33" s="1"/>
  <c r="J102" i="33"/>
  <c r="K102" i="33"/>
  <c r="L102" i="33"/>
  <c r="M102" i="33"/>
  <c r="P102" i="33"/>
  <c r="J103" i="33"/>
  <c r="K103" i="33"/>
  <c r="L103" i="33"/>
  <c r="P103" i="33"/>
  <c r="M103" i="33" s="1"/>
  <c r="J104" i="33"/>
  <c r="K104" i="33"/>
  <c r="L104" i="33"/>
  <c r="P104" i="33"/>
  <c r="M104" i="33" s="1"/>
  <c r="J105" i="33"/>
  <c r="K105" i="33"/>
  <c r="L105" i="33"/>
  <c r="P105" i="33"/>
  <c r="M105" i="33" s="1"/>
  <c r="J106" i="33"/>
  <c r="K106" i="33"/>
  <c r="L106" i="33"/>
  <c r="M106" i="33"/>
  <c r="P106" i="33"/>
  <c r="J107" i="33"/>
  <c r="K107" i="33"/>
  <c r="L107" i="33"/>
  <c r="P107" i="33"/>
  <c r="M107" i="33" s="1"/>
  <c r="J108" i="33"/>
  <c r="K108" i="33"/>
  <c r="L108" i="33"/>
  <c r="P108" i="33"/>
  <c r="M108" i="33" s="1"/>
  <c r="J109" i="33"/>
  <c r="K109" i="33"/>
  <c r="L109" i="33"/>
  <c r="P109" i="33"/>
  <c r="M109" i="33" s="1"/>
  <c r="J110" i="33"/>
  <c r="K110" i="33"/>
  <c r="L110" i="33"/>
  <c r="M110" i="33"/>
  <c r="P110" i="33"/>
  <c r="J111" i="33"/>
  <c r="K111" i="33"/>
  <c r="L111" i="33"/>
  <c r="P111" i="33"/>
  <c r="M111" i="33" s="1"/>
  <c r="J112" i="33"/>
  <c r="K112" i="33"/>
  <c r="L112" i="33"/>
  <c r="P112" i="33"/>
  <c r="M112" i="33" s="1"/>
  <c r="J113" i="33"/>
  <c r="K113" i="33"/>
  <c r="L113" i="33"/>
  <c r="P113" i="33"/>
  <c r="M113" i="33" s="1"/>
  <c r="J114" i="33"/>
  <c r="K114" i="33"/>
  <c r="L114" i="33"/>
  <c r="M114" i="33"/>
  <c r="P114" i="33"/>
  <c r="J115" i="33"/>
  <c r="K115" i="33"/>
  <c r="L115" i="33"/>
  <c r="P115" i="33"/>
  <c r="M115" i="33" s="1"/>
  <c r="J116" i="33"/>
  <c r="K116" i="33"/>
  <c r="L116" i="33"/>
  <c r="P116" i="33"/>
  <c r="M116" i="33" s="1"/>
  <c r="J117" i="33"/>
  <c r="K117" i="33"/>
  <c r="L117" i="33"/>
  <c r="P117" i="33"/>
  <c r="M117" i="33" s="1"/>
  <c r="J118" i="33"/>
  <c r="K118" i="33"/>
  <c r="L118" i="33"/>
  <c r="M118" i="33"/>
  <c r="P118" i="33"/>
  <c r="J119" i="33"/>
  <c r="K119" i="33"/>
  <c r="L119" i="33"/>
  <c r="P119" i="33"/>
  <c r="M119" i="33" s="1"/>
  <c r="J120" i="33"/>
  <c r="K120" i="33"/>
  <c r="L120" i="33"/>
  <c r="P120" i="33"/>
  <c r="M120" i="33" s="1"/>
  <c r="J121" i="33"/>
  <c r="K121" i="33"/>
  <c r="L121" i="33"/>
  <c r="P121" i="33"/>
  <c r="M121" i="33" s="1"/>
  <c r="J122" i="33"/>
  <c r="K122" i="33"/>
  <c r="L122" i="33"/>
  <c r="M122" i="33"/>
  <c r="P122" i="33"/>
  <c r="J123" i="33"/>
  <c r="K123" i="33"/>
  <c r="L123" i="33"/>
  <c r="P123" i="33"/>
  <c r="M123" i="33" s="1"/>
  <c r="J124" i="33"/>
  <c r="K124" i="33"/>
  <c r="L124" i="33"/>
  <c r="P124" i="33"/>
  <c r="M124" i="33" s="1"/>
  <c r="J125" i="33"/>
  <c r="K125" i="33"/>
  <c r="L125" i="33"/>
  <c r="P125" i="33"/>
  <c r="M125" i="33" s="1"/>
  <c r="J126" i="33"/>
  <c r="K126" i="33"/>
  <c r="L126" i="33"/>
  <c r="M126" i="33"/>
  <c r="P126" i="33"/>
  <c r="J127" i="33"/>
  <c r="K127" i="33"/>
  <c r="L127" i="33"/>
  <c r="P127" i="33"/>
  <c r="M127" i="33" s="1"/>
  <c r="J128" i="33"/>
  <c r="K128" i="33"/>
  <c r="L128" i="33"/>
  <c r="P128" i="33"/>
  <c r="M128" i="33" s="1"/>
  <c r="J129" i="33"/>
  <c r="K129" i="33"/>
  <c r="L129" i="33"/>
  <c r="P129" i="33"/>
  <c r="M129" i="33" s="1"/>
  <c r="J130" i="33"/>
  <c r="K130" i="33"/>
  <c r="L130" i="33"/>
  <c r="M130" i="33"/>
  <c r="P130" i="33"/>
  <c r="J131" i="33"/>
  <c r="K131" i="33"/>
  <c r="L131" i="33"/>
  <c r="P131" i="33"/>
  <c r="M131" i="33" s="1"/>
  <c r="J132" i="33"/>
  <c r="K132" i="33"/>
  <c r="L132" i="33"/>
  <c r="P132" i="33"/>
  <c r="M132" i="33" s="1"/>
  <c r="J133" i="33"/>
  <c r="K133" i="33"/>
  <c r="L133" i="33"/>
  <c r="P133" i="33"/>
  <c r="M133" i="33" s="1"/>
  <c r="J134" i="33"/>
  <c r="K134" i="33"/>
  <c r="L134" i="33"/>
  <c r="M134" i="33"/>
  <c r="P134" i="33"/>
  <c r="J135" i="33"/>
  <c r="K135" i="33"/>
  <c r="L135" i="33"/>
  <c r="P135" i="33"/>
  <c r="M135" i="33" s="1"/>
  <c r="J136" i="33"/>
  <c r="K136" i="33"/>
  <c r="L136" i="33"/>
  <c r="P136" i="33"/>
  <c r="M136" i="33" s="1"/>
  <c r="J137" i="33"/>
  <c r="K137" i="33"/>
  <c r="L137" i="33"/>
  <c r="P137" i="33"/>
  <c r="M137" i="33" s="1"/>
  <c r="J138" i="33"/>
  <c r="K138" i="33"/>
  <c r="L138" i="33"/>
  <c r="M138" i="33"/>
  <c r="P138" i="33"/>
  <c r="J139" i="33"/>
  <c r="K139" i="33"/>
  <c r="L139" i="33"/>
  <c r="P139" i="33"/>
  <c r="M139" i="33" s="1"/>
  <c r="J140" i="33"/>
  <c r="K140" i="33"/>
  <c r="L140" i="33"/>
  <c r="P140" i="33"/>
  <c r="M140" i="33" s="1"/>
  <c r="J141" i="33"/>
  <c r="K141" i="33"/>
  <c r="L141" i="33"/>
  <c r="P141" i="33"/>
  <c r="M141" i="33" s="1"/>
  <c r="J142" i="33"/>
  <c r="K142" i="33"/>
  <c r="L142" i="33"/>
  <c r="M142" i="33"/>
  <c r="P142" i="33"/>
  <c r="J143" i="33"/>
  <c r="K143" i="33"/>
  <c r="L143" i="33"/>
  <c r="P143" i="33"/>
  <c r="M143" i="33" s="1"/>
  <c r="J144" i="33"/>
  <c r="K144" i="33"/>
  <c r="L144" i="33"/>
  <c r="P144" i="33"/>
  <c r="M144" i="33" s="1"/>
  <c r="J145" i="33"/>
  <c r="K145" i="33"/>
  <c r="L145" i="33"/>
  <c r="P145" i="33"/>
  <c r="M145" i="33" s="1"/>
  <c r="J146" i="33"/>
  <c r="K146" i="33"/>
  <c r="L146" i="33"/>
  <c r="M146" i="33"/>
  <c r="P146" i="33"/>
  <c r="J147" i="33"/>
  <c r="K147" i="33"/>
  <c r="L147" i="33"/>
  <c r="P147" i="33"/>
  <c r="M147" i="33" s="1"/>
  <c r="J148" i="33"/>
  <c r="K148" i="33"/>
  <c r="L148" i="33"/>
  <c r="P148" i="33"/>
  <c r="M148" i="33" s="1"/>
  <c r="J149" i="33"/>
  <c r="K149" i="33"/>
  <c r="L149" i="33"/>
  <c r="P149" i="33"/>
  <c r="M149" i="33" s="1"/>
  <c r="J150" i="33"/>
  <c r="K150" i="33"/>
  <c r="L150" i="33"/>
  <c r="M150" i="33"/>
  <c r="P150" i="33"/>
  <c r="J151" i="33"/>
  <c r="K151" i="33"/>
  <c r="L151" i="33"/>
  <c r="P151" i="33"/>
  <c r="M151" i="33" s="1"/>
  <c r="J152" i="33"/>
  <c r="K152" i="33"/>
  <c r="L152" i="33"/>
  <c r="P152" i="33"/>
  <c r="M152" i="33" s="1"/>
  <c r="J153" i="33"/>
  <c r="K153" i="33"/>
  <c r="L153" i="33"/>
  <c r="P153" i="33"/>
  <c r="M153" i="33" s="1"/>
  <c r="J154" i="33"/>
  <c r="K154" i="33"/>
  <c r="L154" i="33"/>
  <c r="M154" i="33"/>
  <c r="P154" i="33"/>
  <c r="J155" i="33"/>
  <c r="K155" i="33"/>
  <c r="L155" i="33"/>
  <c r="P155" i="33"/>
  <c r="M155" i="33" s="1"/>
  <c r="J156" i="33"/>
  <c r="K156" i="33"/>
  <c r="L156" i="33"/>
  <c r="P156" i="33"/>
  <c r="M156" i="33" s="1"/>
  <c r="A1" i="34"/>
  <c r="AD1" i="34"/>
  <c r="AE1" i="34"/>
  <c r="AG1" i="34"/>
  <c r="AH1" i="34"/>
  <c r="E2" i="34"/>
  <c r="Y3" i="34"/>
  <c r="A4" i="34"/>
  <c r="G4" i="34"/>
  <c r="R4" i="34"/>
  <c r="Y5" i="34"/>
  <c r="AB1" i="34" s="1"/>
  <c r="F6" i="34"/>
  <c r="K6" i="34"/>
  <c r="M6" i="34"/>
  <c r="O6" i="34"/>
  <c r="Q6" i="34"/>
  <c r="B7" i="34"/>
  <c r="C7" i="34"/>
  <c r="D7" i="34"/>
  <c r="F7" i="34"/>
  <c r="G7" i="34"/>
  <c r="I7" i="34"/>
  <c r="U7" i="34"/>
  <c r="K8" i="34"/>
  <c r="U8" i="34"/>
  <c r="B9" i="34"/>
  <c r="C9" i="34"/>
  <c r="D9" i="34"/>
  <c r="F9" i="34"/>
  <c r="G9" i="34"/>
  <c r="I9" i="34"/>
  <c r="U9" i="34"/>
  <c r="M10" i="34"/>
  <c r="U10" i="34"/>
  <c r="B11" i="34"/>
  <c r="C11" i="34"/>
  <c r="D11" i="34"/>
  <c r="F11" i="34"/>
  <c r="G11" i="34"/>
  <c r="I11" i="34"/>
  <c r="U11" i="34"/>
  <c r="K12" i="34"/>
  <c r="U12" i="34"/>
  <c r="B13" i="34"/>
  <c r="C13" i="34"/>
  <c r="D13" i="34"/>
  <c r="F13" i="34"/>
  <c r="G13" i="34"/>
  <c r="I13" i="34"/>
  <c r="U13" i="34"/>
  <c r="O14" i="34"/>
  <c r="U14" i="34"/>
  <c r="B15" i="34"/>
  <c r="C15" i="34"/>
  <c r="D15" i="34"/>
  <c r="F15" i="34"/>
  <c r="G15" i="34"/>
  <c r="I15" i="34"/>
  <c r="U15" i="34"/>
  <c r="K16" i="34"/>
  <c r="U16" i="34"/>
  <c r="B17" i="34"/>
  <c r="C17" i="34"/>
  <c r="D17" i="34"/>
  <c r="F17" i="34"/>
  <c r="G17" i="34"/>
  <c r="I17" i="34"/>
  <c r="M18" i="34"/>
  <c r="B19" i="34"/>
  <c r="C19" i="34"/>
  <c r="D19" i="34"/>
  <c r="F19" i="34"/>
  <c r="G19" i="34"/>
  <c r="I19" i="34"/>
  <c r="K20" i="34"/>
  <c r="B21" i="34"/>
  <c r="C21" i="34"/>
  <c r="D21" i="34"/>
  <c r="F21" i="34"/>
  <c r="G21" i="34"/>
  <c r="I21" i="34"/>
  <c r="Q22" i="34"/>
  <c r="B23" i="34"/>
  <c r="C23" i="34"/>
  <c r="D23" i="34"/>
  <c r="F23" i="34"/>
  <c r="G23" i="34"/>
  <c r="I23" i="34"/>
  <c r="K24" i="34"/>
  <c r="B25" i="34"/>
  <c r="C25" i="34"/>
  <c r="D25" i="34"/>
  <c r="F25" i="34"/>
  <c r="G25" i="34"/>
  <c r="I25" i="34"/>
  <c r="M26" i="34"/>
  <c r="B27" i="34"/>
  <c r="C27" i="34"/>
  <c r="D27" i="34"/>
  <c r="F27" i="34"/>
  <c r="G27" i="34"/>
  <c r="I27" i="34"/>
  <c r="K28" i="34"/>
  <c r="B29" i="34"/>
  <c r="C29" i="34"/>
  <c r="D29" i="34"/>
  <c r="F29" i="34"/>
  <c r="G29" i="34"/>
  <c r="I29" i="34"/>
  <c r="O30" i="34"/>
  <c r="B31" i="34"/>
  <c r="C31" i="34"/>
  <c r="D31" i="34"/>
  <c r="F31" i="34"/>
  <c r="G31" i="34"/>
  <c r="I31" i="34"/>
  <c r="K32" i="34"/>
  <c r="B33" i="34"/>
  <c r="C33" i="34"/>
  <c r="D33" i="34"/>
  <c r="F33" i="34"/>
  <c r="G33" i="34"/>
  <c r="I33" i="34"/>
  <c r="M34" i="34"/>
  <c r="B35" i="34"/>
  <c r="C35" i="34"/>
  <c r="D35" i="34"/>
  <c r="F35" i="34"/>
  <c r="K36" i="34" s="1"/>
  <c r="G35" i="34"/>
  <c r="I35" i="34"/>
  <c r="B37" i="34"/>
  <c r="C37" i="34"/>
  <c r="D37" i="34"/>
  <c r="F37" i="34"/>
  <c r="G37" i="34"/>
  <c r="I37" i="34"/>
  <c r="F50" i="34"/>
  <c r="F52" i="34"/>
  <c r="O57" i="34"/>
  <c r="R57" i="34"/>
  <c r="F51" i="34" s="1"/>
  <c r="A1" i="36"/>
  <c r="A5" i="36"/>
  <c r="B5" i="36"/>
  <c r="P22" i="36"/>
  <c r="P23" i="36"/>
  <c r="P24" i="36"/>
  <c r="P25" i="36"/>
  <c r="P26" i="36"/>
  <c r="P27" i="36"/>
  <c r="P28" i="36"/>
  <c r="P29" i="36"/>
  <c r="A1" i="37"/>
  <c r="C2" i="37"/>
  <c r="A5" i="37"/>
  <c r="C5" i="37"/>
  <c r="D5" i="37"/>
  <c r="H5" i="37"/>
  <c r="J40" i="37"/>
  <c r="K40" i="37"/>
  <c r="L40" i="37"/>
  <c r="M40" i="37"/>
  <c r="P40" i="37"/>
  <c r="J41" i="37"/>
  <c r="K41" i="37"/>
  <c r="L41" i="37"/>
  <c r="P41" i="37"/>
  <c r="M41" i="37" s="1"/>
  <c r="J42" i="37"/>
  <c r="K42" i="37"/>
  <c r="L42" i="37"/>
  <c r="M42" i="37"/>
  <c r="P42" i="37"/>
  <c r="J43" i="37"/>
  <c r="K43" i="37"/>
  <c r="L43" i="37"/>
  <c r="P43" i="37"/>
  <c r="M43" i="37" s="1"/>
  <c r="J44" i="37"/>
  <c r="K44" i="37"/>
  <c r="L44" i="37"/>
  <c r="M44" i="37"/>
  <c r="P44" i="37"/>
  <c r="J45" i="37"/>
  <c r="K45" i="37"/>
  <c r="L45" i="37"/>
  <c r="P45" i="37"/>
  <c r="M45" i="37" s="1"/>
  <c r="J46" i="37"/>
  <c r="K46" i="37"/>
  <c r="L46" i="37"/>
  <c r="M46" i="37"/>
  <c r="P46" i="37"/>
  <c r="J47" i="37"/>
  <c r="K47" i="37"/>
  <c r="L47" i="37"/>
  <c r="P47" i="37"/>
  <c r="M47" i="37" s="1"/>
  <c r="J48" i="37"/>
  <c r="K48" i="37"/>
  <c r="L48" i="37"/>
  <c r="M48" i="37"/>
  <c r="P48" i="37"/>
  <c r="J49" i="37"/>
  <c r="K49" i="37"/>
  <c r="L49" i="37"/>
  <c r="P49" i="37"/>
  <c r="M49" i="37" s="1"/>
  <c r="J50" i="37"/>
  <c r="K50" i="37"/>
  <c r="L50" i="37"/>
  <c r="M50" i="37"/>
  <c r="P50" i="37"/>
  <c r="J51" i="37"/>
  <c r="K51" i="37"/>
  <c r="L51" i="37"/>
  <c r="P51" i="37"/>
  <c r="M51" i="37" s="1"/>
  <c r="J52" i="37"/>
  <c r="K52" i="37"/>
  <c r="L52" i="37"/>
  <c r="M52" i="37"/>
  <c r="P52" i="37"/>
  <c r="J53" i="37"/>
  <c r="K53" i="37"/>
  <c r="L53" i="37"/>
  <c r="P53" i="37"/>
  <c r="M53" i="37" s="1"/>
  <c r="J54" i="37"/>
  <c r="K54" i="37"/>
  <c r="L54" i="37"/>
  <c r="M54" i="37"/>
  <c r="P54" i="37"/>
  <c r="J55" i="37"/>
  <c r="K55" i="37"/>
  <c r="L55" i="37"/>
  <c r="P55" i="37"/>
  <c r="M55" i="37" s="1"/>
  <c r="J56" i="37"/>
  <c r="K56" i="37"/>
  <c r="L56" i="37"/>
  <c r="M56" i="37"/>
  <c r="P56" i="37"/>
  <c r="J57" i="37"/>
  <c r="K57" i="37"/>
  <c r="L57" i="37"/>
  <c r="P57" i="37"/>
  <c r="M57" i="37" s="1"/>
  <c r="J58" i="37"/>
  <c r="K58" i="37"/>
  <c r="L58" i="37"/>
  <c r="M58" i="37"/>
  <c r="P58" i="37"/>
  <c r="J59" i="37"/>
  <c r="K59" i="37"/>
  <c r="L59" i="37"/>
  <c r="P59" i="37"/>
  <c r="M59" i="37" s="1"/>
  <c r="J60" i="37"/>
  <c r="K60" i="37"/>
  <c r="L60" i="37"/>
  <c r="M60" i="37"/>
  <c r="P60" i="37"/>
  <c r="J61" i="37"/>
  <c r="K61" i="37"/>
  <c r="L61" i="37"/>
  <c r="P61" i="37"/>
  <c r="M61" i="37" s="1"/>
  <c r="J62" i="37"/>
  <c r="K62" i="37"/>
  <c r="L62" i="37"/>
  <c r="M62" i="37"/>
  <c r="P62" i="37"/>
  <c r="J63" i="37"/>
  <c r="K63" i="37"/>
  <c r="L63" i="37"/>
  <c r="P63" i="37"/>
  <c r="M63" i="37" s="1"/>
  <c r="J64" i="37"/>
  <c r="K64" i="37"/>
  <c r="L64" i="37"/>
  <c r="M64" i="37"/>
  <c r="P64" i="37"/>
  <c r="J65" i="37"/>
  <c r="K65" i="37"/>
  <c r="L65" i="37"/>
  <c r="P65" i="37"/>
  <c r="M65" i="37" s="1"/>
  <c r="J66" i="37"/>
  <c r="K66" i="37"/>
  <c r="L66" i="37"/>
  <c r="M66" i="37"/>
  <c r="P66" i="37"/>
  <c r="J67" i="37"/>
  <c r="K67" i="37"/>
  <c r="L67" i="37"/>
  <c r="P67" i="37"/>
  <c r="M67" i="37" s="1"/>
  <c r="J68" i="37"/>
  <c r="K68" i="37"/>
  <c r="L68" i="37"/>
  <c r="M68" i="37"/>
  <c r="P68" i="37"/>
  <c r="J69" i="37"/>
  <c r="K69" i="37"/>
  <c r="L69" i="37"/>
  <c r="P69" i="37"/>
  <c r="M69" i="37" s="1"/>
  <c r="J70" i="37"/>
  <c r="K70" i="37"/>
  <c r="L70" i="37"/>
  <c r="M70" i="37"/>
  <c r="P70" i="37"/>
  <c r="J71" i="37"/>
  <c r="K71" i="37"/>
  <c r="L71" i="37"/>
  <c r="P71" i="37"/>
  <c r="M71" i="37" s="1"/>
  <c r="J72" i="37"/>
  <c r="K72" i="37"/>
  <c r="L72" i="37"/>
  <c r="M72" i="37"/>
  <c r="P72" i="37"/>
  <c r="J73" i="37"/>
  <c r="K73" i="37"/>
  <c r="L73" i="37"/>
  <c r="P73" i="37"/>
  <c r="M73" i="37" s="1"/>
  <c r="J74" i="37"/>
  <c r="K74" i="37"/>
  <c r="L74" i="37"/>
  <c r="M74" i="37"/>
  <c r="P74" i="37"/>
  <c r="J75" i="37"/>
  <c r="K75" i="37"/>
  <c r="L75" i="37"/>
  <c r="P75" i="37"/>
  <c r="M75" i="37" s="1"/>
  <c r="J76" i="37"/>
  <c r="K76" i="37"/>
  <c r="L76" i="37"/>
  <c r="M76" i="37"/>
  <c r="P76" i="37"/>
  <c r="J77" i="37"/>
  <c r="K77" i="37"/>
  <c r="L77" i="37"/>
  <c r="P77" i="37"/>
  <c r="M77" i="37" s="1"/>
  <c r="J78" i="37"/>
  <c r="K78" i="37"/>
  <c r="L78" i="37"/>
  <c r="M78" i="37"/>
  <c r="P78" i="37"/>
  <c r="J79" i="37"/>
  <c r="K79" i="37"/>
  <c r="L79" i="37"/>
  <c r="P79" i="37"/>
  <c r="M79" i="37" s="1"/>
  <c r="J80" i="37"/>
  <c r="K80" i="37"/>
  <c r="L80" i="37"/>
  <c r="M80" i="37"/>
  <c r="P80" i="37"/>
  <c r="J81" i="37"/>
  <c r="K81" i="37"/>
  <c r="L81" i="37"/>
  <c r="P81" i="37"/>
  <c r="M81" i="37" s="1"/>
  <c r="J82" i="37"/>
  <c r="K82" i="37"/>
  <c r="L82" i="37"/>
  <c r="M82" i="37"/>
  <c r="P82" i="37"/>
  <c r="J83" i="37"/>
  <c r="K83" i="37"/>
  <c r="L83" i="37"/>
  <c r="P83" i="37"/>
  <c r="M83" i="37" s="1"/>
  <c r="J84" i="37"/>
  <c r="K84" i="37"/>
  <c r="L84" i="37"/>
  <c r="M84" i="37"/>
  <c r="P84" i="37"/>
  <c r="J85" i="37"/>
  <c r="K85" i="37"/>
  <c r="L85" i="37"/>
  <c r="P85" i="37"/>
  <c r="M85" i="37" s="1"/>
  <c r="J86" i="37"/>
  <c r="K86" i="37"/>
  <c r="L86" i="37"/>
  <c r="M86" i="37"/>
  <c r="P86" i="37"/>
  <c r="J87" i="37"/>
  <c r="K87" i="37"/>
  <c r="L87" i="37"/>
  <c r="P87" i="37"/>
  <c r="M87" i="37" s="1"/>
  <c r="J88" i="37"/>
  <c r="K88" i="37"/>
  <c r="L88" i="37"/>
  <c r="M88" i="37"/>
  <c r="P88" i="37"/>
  <c r="J89" i="37"/>
  <c r="K89" i="37"/>
  <c r="L89" i="37"/>
  <c r="P89" i="37"/>
  <c r="M89" i="37" s="1"/>
  <c r="J90" i="37"/>
  <c r="K90" i="37"/>
  <c r="L90" i="37"/>
  <c r="M90" i="37"/>
  <c r="P90" i="37"/>
  <c r="J91" i="37"/>
  <c r="K91" i="37"/>
  <c r="L91" i="37"/>
  <c r="P91" i="37"/>
  <c r="M91" i="37" s="1"/>
  <c r="J92" i="37"/>
  <c r="K92" i="37"/>
  <c r="L92" i="37"/>
  <c r="M92" i="37"/>
  <c r="P92" i="37"/>
  <c r="J93" i="37"/>
  <c r="K93" i="37"/>
  <c r="L93" i="37"/>
  <c r="P93" i="37"/>
  <c r="M93" i="37" s="1"/>
  <c r="J94" i="37"/>
  <c r="K94" i="37"/>
  <c r="L94" i="37"/>
  <c r="M94" i="37"/>
  <c r="P94" i="37"/>
  <c r="J95" i="37"/>
  <c r="K95" i="37"/>
  <c r="L95" i="37"/>
  <c r="P95" i="37"/>
  <c r="M95" i="37" s="1"/>
  <c r="J96" i="37"/>
  <c r="K96" i="37"/>
  <c r="L96" i="37"/>
  <c r="M96" i="37"/>
  <c r="P96" i="37"/>
  <c r="J97" i="37"/>
  <c r="K97" i="37"/>
  <c r="L97" i="37"/>
  <c r="P97" i="37"/>
  <c r="M97" i="37" s="1"/>
  <c r="J98" i="37"/>
  <c r="K98" i="37"/>
  <c r="L98" i="37"/>
  <c r="M98" i="37"/>
  <c r="P98" i="37"/>
  <c r="J99" i="37"/>
  <c r="K99" i="37"/>
  <c r="L99" i="37"/>
  <c r="P99" i="37"/>
  <c r="M99" i="37" s="1"/>
  <c r="J100" i="37"/>
  <c r="K100" i="37"/>
  <c r="L100" i="37"/>
  <c r="M100" i="37"/>
  <c r="P100" i="37"/>
  <c r="J101" i="37"/>
  <c r="K101" i="37"/>
  <c r="L101" i="37"/>
  <c r="P101" i="37"/>
  <c r="M101" i="37" s="1"/>
  <c r="J102" i="37"/>
  <c r="K102" i="37"/>
  <c r="L102" i="37"/>
  <c r="M102" i="37"/>
  <c r="P102" i="37"/>
  <c r="J103" i="37"/>
  <c r="K103" i="37"/>
  <c r="L103" i="37"/>
  <c r="P103" i="37"/>
  <c r="M103" i="37" s="1"/>
  <c r="J104" i="37"/>
  <c r="K104" i="37"/>
  <c r="L104" i="37"/>
  <c r="M104" i="37"/>
  <c r="P104" i="37"/>
  <c r="J105" i="37"/>
  <c r="K105" i="37"/>
  <c r="L105" i="37"/>
  <c r="P105" i="37"/>
  <c r="M105" i="37" s="1"/>
  <c r="J106" i="37"/>
  <c r="K106" i="37"/>
  <c r="L106" i="37"/>
  <c r="M106" i="37"/>
  <c r="P106" i="37"/>
  <c r="J107" i="37"/>
  <c r="K107" i="37"/>
  <c r="L107" i="37"/>
  <c r="P107" i="37"/>
  <c r="M107" i="37" s="1"/>
  <c r="J108" i="37"/>
  <c r="K108" i="37"/>
  <c r="L108" i="37"/>
  <c r="M108" i="37"/>
  <c r="P108" i="37"/>
  <c r="J109" i="37"/>
  <c r="K109" i="37"/>
  <c r="L109" i="37"/>
  <c r="P109" i="37"/>
  <c r="M109" i="37" s="1"/>
  <c r="J110" i="37"/>
  <c r="K110" i="37"/>
  <c r="L110" i="37"/>
  <c r="M110" i="37"/>
  <c r="P110" i="37"/>
  <c r="J111" i="37"/>
  <c r="K111" i="37"/>
  <c r="L111" i="37"/>
  <c r="P111" i="37"/>
  <c r="M111" i="37" s="1"/>
  <c r="J112" i="37"/>
  <c r="K112" i="37"/>
  <c r="L112" i="37"/>
  <c r="M112" i="37"/>
  <c r="P112" i="37"/>
  <c r="J113" i="37"/>
  <c r="K113" i="37"/>
  <c r="L113" i="37"/>
  <c r="P113" i="37"/>
  <c r="M113" i="37" s="1"/>
  <c r="J114" i="37"/>
  <c r="K114" i="37"/>
  <c r="L114" i="37"/>
  <c r="M114" i="37"/>
  <c r="P114" i="37"/>
  <c r="J115" i="37"/>
  <c r="K115" i="37"/>
  <c r="L115" i="37"/>
  <c r="P115" i="37"/>
  <c r="M115" i="37" s="1"/>
  <c r="J116" i="37"/>
  <c r="K116" i="37"/>
  <c r="L116" i="37"/>
  <c r="M116" i="37"/>
  <c r="P116" i="37"/>
  <c r="J117" i="37"/>
  <c r="K117" i="37"/>
  <c r="L117" i="37"/>
  <c r="P117" i="37"/>
  <c r="M117" i="37" s="1"/>
  <c r="J118" i="37"/>
  <c r="K118" i="37"/>
  <c r="L118" i="37"/>
  <c r="M118" i="37"/>
  <c r="P118" i="37"/>
  <c r="J119" i="37"/>
  <c r="K119" i="37"/>
  <c r="L119" i="37"/>
  <c r="P119" i="37"/>
  <c r="M119" i="37" s="1"/>
  <c r="J120" i="37"/>
  <c r="K120" i="37"/>
  <c r="L120" i="37"/>
  <c r="M120" i="37"/>
  <c r="P120" i="37"/>
  <c r="J121" i="37"/>
  <c r="K121" i="37"/>
  <c r="L121" i="37"/>
  <c r="P121" i="37"/>
  <c r="M121" i="37" s="1"/>
  <c r="J122" i="37"/>
  <c r="K122" i="37"/>
  <c r="L122" i="37"/>
  <c r="M122" i="37"/>
  <c r="P122" i="37"/>
  <c r="J123" i="37"/>
  <c r="K123" i="37"/>
  <c r="L123" i="37"/>
  <c r="P123" i="37"/>
  <c r="M123" i="37" s="1"/>
  <c r="J124" i="37"/>
  <c r="K124" i="37"/>
  <c r="L124" i="37"/>
  <c r="M124" i="37"/>
  <c r="P124" i="37"/>
  <c r="J125" i="37"/>
  <c r="K125" i="37"/>
  <c r="L125" i="37"/>
  <c r="P125" i="37"/>
  <c r="M125" i="37" s="1"/>
  <c r="J126" i="37"/>
  <c r="K126" i="37"/>
  <c r="L126" i="37"/>
  <c r="M126" i="37"/>
  <c r="P126" i="37"/>
  <c r="J127" i="37"/>
  <c r="K127" i="37"/>
  <c r="L127" i="37"/>
  <c r="P127" i="37"/>
  <c r="M127" i="37" s="1"/>
  <c r="J128" i="37"/>
  <c r="K128" i="37"/>
  <c r="L128" i="37"/>
  <c r="M128" i="37"/>
  <c r="P128" i="37"/>
  <c r="J129" i="37"/>
  <c r="K129" i="37"/>
  <c r="L129" i="37"/>
  <c r="P129" i="37"/>
  <c r="M129" i="37" s="1"/>
  <c r="J130" i="37"/>
  <c r="K130" i="37"/>
  <c r="L130" i="37"/>
  <c r="M130" i="37"/>
  <c r="P130" i="37"/>
  <c r="J131" i="37"/>
  <c r="K131" i="37"/>
  <c r="L131" i="37"/>
  <c r="P131" i="37"/>
  <c r="M131" i="37" s="1"/>
  <c r="J132" i="37"/>
  <c r="K132" i="37"/>
  <c r="L132" i="37"/>
  <c r="M132" i="37"/>
  <c r="P132" i="37"/>
  <c r="J133" i="37"/>
  <c r="K133" i="37"/>
  <c r="L133" i="37"/>
  <c r="P133" i="37"/>
  <c r="M133" i="37" s="1"/>
  <c r="J134" i="37"/>
  <c r="K134" i="37"/>
  <c r="L134" i="37"/>
  <c r="M134" i="37"/>
  <c r="P134" i="37"/>
  <c r="J135" i="37"/>
  <c r="K135" i="37"/>
  <c r="L135" i="37"/>
  <c r="P135" i="37"/>
  <c r="M135" i="37" s="1"/>
  <c r="J136" i="37"/>
  <c r="K136" i="37"/>
  <c r="L136" i="37"/>
  <c r="M136" i="37"/>
  <c r="P136" i="37"/>
  <c r="J137" i="37"/>
  <c r="K137" i="37"/>
  <c r="L137" i="37"/>
  <c r="P137" i="37"/>
  <c r="M137" i="37" s="1"/>
  <c r="J138" i="37"/>
  <c r="K138" i="37"/>
  <c r="L138" i="37"/>
  <c r="M138" i="37"/>
  <c r="P138" i="37"/>
  <c r="J139" i="37"/>
  <c r="K139" i="37"/>
  <c r="L139" i="37"/>
  <c r="P139" i="37"/>
  <c r="M139" i="37" s="1"/>
  <c r="J140" i="37"/>
  <c r="K140" i="37"/>
  <c r="L140" i="37"/>
  <c r="M140" i="37"/>
  <c r="P140" i="37"/>
  <c r="J141" i="37"/>
  <c r="K141" i="37"/>
  <c r="L141" i="37"/>
  <c r="P141" i="37"/>
  <c r="M141" i="37" s="1"/>
  <c r="J142" i="37"/>
  <c r="K142" i="37"/>
  <c r="L142" i="37"/>
  <c r="M142" i="37"/>
  <c r="P142" i="37"/>
  <c r="J143" i="37"/>
  <c r="K143" i="37"/>
  <c r="L143" i="37"/>
  <c r="P143" i="37"/>
  <c r="M143" i="37" s="1"/>
  <c r="J144" i="37"/>
  <c r="K144" i="37"/>
  <c r="L144" i="37"/>
  <c r="M144" i="37"/>
  <c r="P144" i="37"/>
  <c r="J145" i="37"/>
  <c r="K145" i="37"/>
  <c r="L145" i="37"/>
  <c r="P145" i="37"/>
  <c r="M145" i="37" s="1"/>
  <c r="J146" i="37"/>
  <c r="K146" i="37"/>
  <c r="L146" i="37"/>
  <c r="M146" i="37"/>
  <c r="P146" i="37"/>
  <c r="J147" i="37"/>
  <c r="K147" i="37"/>
  <c r="L147" i="37"/>
  <c r="P147" i="37"/>
  <c r="M147" i="37" s="1"/>
  <c r="J148" i="37"/>
  <c r="K148" i="37"/>
  <c r="L148" i="37"/>
  <c r="M148" i="37"/>
  <c r="P148" i="37"/>
  <c r="J149" i="37"/>
  <c r="K149" i="37"/>
  <c r="L149" i="37"/>
  <c r="P149" i="37"/>
  <c r="M149" i="37" s="1"/>
  <c r="J150" i="37"/>
  <c r="K150" i="37"/>
  <c r="L150" i="37"/>
  <c r="M150" i="37"/>
  <c r="P150" i="37"/>
  <c r="J151" i="37"/>
  <c r="K151" i="37"/>
  <c r="L151" i="37"/>
  <c r="P151" i="37"/>
  <c r="M151" i="37" s="1"/>
  <c r="J152" i="37"/>
  <c r="K152" i="37"/>
  <c r="L152" i="37"/>
  <c r="M152" i="37"/>
  <c r="P152" i="37"/>
  <c r="J153" i="37"/>
  <c r="K153" i="37"/>
  <c r="L153" i="37"/>
  <c r="P153" i="37"/>
  <c r="M153" i="37" s="1"/>
  <c r="J154" i="37"/>
  <c r="K154" i="37"/>
  <c r="L154" i="37"/>
  <c r="M154" i="37"/>
  <c r="P154" i="37"/>
  <c r="J155" i="37"/>
  <c r="K155" i="37"/>
  <c r="L155" i="37"/>
  <c r="P155" i="37"/>
  <c r="M155" i="37" s="1"/>
  <c r="J156" i="37"/>
  <c r="K156" i="37"/>
  <c r="L156" i="37"/>
  <c r="M156" i="37"/>
  <c r="P156" i="37"/>
  <c r="A1" i="38"/>
  <c r="E2" i="38"/>
  <c r="Y3" i="38"/>
  <c r="A4" i="38"/>
  <c r="E4" i="38"/>
  <c r="L4" i="38"/>
  <c r="Y5" i="38"/>
  <c r="AE1" i="38" s="1"/>
  <c r="C7" i="38"/>
  <c r="D7" i="38"/>
  <c r="E7" i="38"/>
  <c r="G7" i="38"/>
  <c r="I7" i="38"/>
  <c r="L7" i="38"/>
  <c r="C9" i="38"/>
  <c r="D9" i="38"/>
  <c r="E9" i="38"/>
  <c r="G9" i="38"/>
  <c r="I9" i="38"/>
  <c r="L9" i="38"/>
  <c r="C11" i="38"/>
  <c r="D11" i="38"/>
  <c r="E11" i="38"/>
  <c r="G11" i="38"/>
  <c r="I11" i="38"/>
  <c r="L11" i="38"/>
  <c r="C13" i="38"/>
  <c r="D13" i="38"/>
  <c r="E13" i="38"/>
  <c r="G13" i="38"/>
  <c r="I13" i="38"/>
  <c r="L13" i="38"/>
  <c r="C15" i="38"/>
  <c r="D15" i="38"/>
  <c r="E15" i="38"/>
  <c r="G15" i="38"/>
  <c r="I15" i="38"/>
  <c r="L15" i="38"/>
  <c r="C17" i="38"/>
  <c r="D17" i="38"/>
  <c r="E17" i="38"/>
  <c r="G17" i="38"/>
  <c r="I17" i="38"/>
  <c r="L17" i="38"/>
  <c r="D22" i="38"/>
  <c r="F22" i="38"/>
  <c r="H22" i="38"/>
  <c r="B23" i="38"/>
  <c r="B24" i="38"/>
  <c r="B25" i="38"/>
  <c r="D27" i="38"/>
  <c r="F27" i="38"/>
  <c r="H27" i="38"/>
  <c r="B28" i="38"/>
  <c r="B29" i="38"/>
  <c r="B30" i="38"/>
  <c r="C32" i="38"/>
  <c r="F32" i="38"/>
  <c r="C34" i="38"/>
  <c r="F34" i="38"/>
  <c r="C36" i="38"/>
  <c r="F36" i="38"/>
  <c r="K47" i="38"/>
  <c r="R47" i="38"/>
  <c r="E41" i="38" s="1"/>
  <c r="A1" i="40"/>
  <c r="A5" i="40"/>
  <c r="B5" i="40"/>
  <c r="P22" i="40"/>
  <c r="P23" i="40"/>
  <c r="P24" i="40"/>
  <c r="P25" i="40"/>
  <c r="P26" i="40"/>
  <c r="P27" i="40"/>
  <c r="P28" i="40"/>
  <c r="P29" i="40"/>
  <c r="A1" i="41"/>
  <c r="C2" i="41"/>
  <c r="A5" i="41"/>
  <c r="C5" i="41"/>
  <c r="D5" i="41"/>
  <c r="H5" i="41"/>
  <c r="J40" i="41"/>
  <c r="K40" i="41"/>
  <c r="L40" i="41"/>
  <c r="P40" i="41"/>
  <c r="M40" i="41" s="1"/>
  <c r="J41" i="41"/>
  <c r="K41" i="41"/>
  <c r="L41" i="41"/>
  <c r="M41" i="41"/>
  <c r="P41" i="41"/>
  <c r="J42" i="41"/>
  <c r="K42" i="41"/>
  <c r="L42" i="41"/>
  <c r="P42" i="41"/>
  <c r="M42" i="41" s="1"/>
  <c r="J43" i="41"/>
  <c r="K43" i="41"/>
  <c r="L43" i="41"/>
  <c r="M43" i="41"/>
  <c r="P43" i="41"/>
  <c r="J44" i="41"/>
  <c r="K44" i="41"/>
  <c r="L44" i="41"/>
  <c r="P44" i="41"/>
  <c r="M44" i="41" s="1"/>
  <c r="J45" i="41"/>
  <c r="K45" i="41"/>
  <c r="L45" i="41"/>
  <c r="M45" i="41"/>
  <c r="P45" i="41"/>
  <c r="J46" i="41"/>
  <c r="K46" i="41"/>
  <c r="L46" i="41"/>
  <c r="P46" i="41"/>
  <c r="M46" i="41" s="1"/>
  <c r="J47" i="41"/>
  <c r="K47" i="41"/>
  <c r="L47" i="41"/>
  <c r="M47" i="41"/>
  <c r="P47" i="41"/>
  <c r="J48" i="41"/>
  <c r="K48" i="41"/>
  <c r="L48" i="41"/>
  <c r="P48" i="41"/>
  <c r="M48" i="41" s="1"/>
  <c r="J49" i="41"/>
  <c r="K49" i="41"/>
  <c r="L49" i="41"/>
  <c r="M49" i="41"/>
  <c r="P49" i="41"/>
  <c r="J50" i="41"/>
  <c r="K50" i="41"/>
  <c r="L50" i="41"/>
  <c r="P50" i="41"/>
  <c r="M50" i="41" s="1"/>
  <c r="J51" i="41"/>
  <c r="K51" i="41"/>
  <c r="L51" i="41"/>
  <c r="M51" i="41"/>
  <c r="P51" i="41"/>
  <c r="J52" i="41"/>
  <c r="K52" i="41"/>
  <c r="L52" i="41"/>
  <c r="P52" i="41"/>
  <c r="M52" i="41" s="1"/>
  <c r="J53" i="41"/>
  <c r="K53" i="41"/>
  <c r="L53" i="41"/>
  <c r="M53" i="41"/>
  <c r="P53" i="41"/>
  <c r="J54" i="41"/>
  <c r="K54" i="41"/>
  <c r="L54" i="41"/>
  <c r="P54" i="41"/>
  <c r="M54" i="41" s="1"/>
  <c r="J55" i="41"/>
  <c r="K55" i="41"/>
  <c r="L55" i="41"/>
  <c r="M55" i="41"/>
  <c r="P55" i="41"/>
  <c r="J56" i="41"/>
  <c r="K56" i="41"/>
  <c r="L56" i="41"/>
  <c r="P56" i="41"/>
  <c r="M56" i="41" s="1"/>
  <c r="J57" i="41"/>
  <c r="K57" i="41"/>
  <c r="L57" i="41"/>
  <c r="M57" i="41"/>
  <c r="P57" i="41"/>
  <c r="J58" i="41"/>
  <c r="K58" i="41"/>
  <c r="L58" i="41"/>
  <c r="P58" i="41"/>
  <c r="M58" i="41" s="1"/>
  <c r="J59" i="41"/>
  <c r="K59" i="41"/>
  <c r="L59" i="41"/>
  <c r="M59" i="41"/>
  <c r="P59" i="41"/>
  <c r="J60" i="41"/>
  <c r="K60" i="41"/>
  <c r="L60" i="41"/>
  <c r="P60" i="41"/>
  <c r="M60" i="41" s="1"/>
  <c r="J61" i="41"/>
  <c r="K61" i="41"/>
  <c r="L61" i="41"/>
  <c r="M61" i="41"/>
  <c r="P61" i="41"/>
  <c r="J62" i="41"/>
  <c r="K62" i="41"/>
  <c r="L62" i="41"/>
  <c r="P62" i="41"/>
  <c r="M62" i="41" s="1"/>
  <c r="J63" i="41"/>
  <c r="K63" i="41"/>
  <c r="L63" i="41"/>
  <c r="M63" i="41"/>
  <c r="P63" i="41"/>
  <c r="J64" i="41"/>
  <c r="K64" i="41"/>
  <c r="L64" i="41"/>
  <c r="P64" i="41"/>
  <c r="M64" i="41" s="1"/>
  <c r="J65" i="41"/>
  <c r="K65" i="41"/>
  <c r="L65" i="41"/>
  <c r="M65" i="41"/>
  <c r="P65" i="41"/>
  <c r="J66" i="41"/>
  <c r="K66" i="41"/>
  <c r="L66" i="41"/>
  <c r="P66" i="41"/>
  <c r="M66" i="41" s="1"/>
  <c r="J67" i="41"/>
  <c r="K67" i="41"/>
  <c r="L67" i="41"/>
  <c r="M67" i="41"/>
  <c r="P67" i="41"/>
  <c r="J68" i="41"/>
  <c r="K68" i="41"/>
  <c r="L68" i="41"/>
  <c r="P68" i="41"/>
  <c r="M68" i="41" s="1"/>
  <c r="J69" i="41"/>
  <c r="K69" i="41"/>
  <c r="L69" i="41"/>
  <c r="M69" i="41"/>
  <c r="P69" i="41"/>
  <c r="J70" i="41"/>
  <c r="K70" i="41"/>
  <c r="L70" i="41"/>
  <c r="P70" i="41"/>
  <c r="M70" i="41" s="1"/>
  <c r="J71" i="41"/>
  <c r="K71" i="41"/>
  <c r="L71" i="41"/>
  <c r="M71" i="41"/>
  <c r="P71" i="41"/>
  <c r="J72" i="41"/>
  <c r="K72" i="41"/>
  <c r="L72" i="41"/>
  <c r="P72" i="41"/>
  <c r="M72" i="41" s="1"/>
  <c r="J73" i="41"/>
  <c r="K73" i="41"/>
  <c r="L73" i="41"/>
  <c r="M73" i="41"/>
  <c r="P73" i="41"/>
  <c r="J74" i="41"/>
  <c r="K74" i="41"/>
  <c r="L74" i="41"/>
  <c r="P74" i="41"/>
  <c r="M74" i="41" s="1"/>
  <c r="J75" i="41"/>
  <c r="K75" i="41"/>
  <c r="L75" i="41"/>
  <c r="M75" i="41"/>
  <c r="P75" i="41"/>
  <c r="J76" i="41"/>
  <c r="K76" i="41"/>
  <c r="L76" i="41"/>
  <c r="P76" i="41"/>
  <c r="M76" i="41" s="1"/>
  <c r="J77" i="41"/>
  <c r="K77" i="41"/>
  <c r="L77" i="41"/>
  <c r="M77" i="41"/>
  <c r="P77" i="41"/>
  <c r="J78" i="41"/>
  <c r="K78" i="41"/>
  <c r="L78" i="41"/>
  <c r="P78" i="41"/>
  <c r="M78" i="41" s="1"/>
  <c r="J79" i="41"/>
  <c r="K79" i="41"/>
  <c r="L79" i="41"/>
  <c r="M79" i="41"/>
  <c r="P79" i="41"/>
  <c r="J80" i="41"/>
  <c r="K80" i="41"/>
  <c r="L80" i="41"/>
  <c r="P80" i="41"/>
  <c r="M80" i="41" s="1"/>
  <c r="J81" i="41"/>
  <c r="K81" i="41"/>
  <c r="L81" i="41"/>
  <c r="M81" i="41"/>
  <c r="P81" i="41"/>
  <c r="J82" i="41"/>
  <c r="K82" i="41"/>
  <c r="L82" i="41"/>
  <c r="P82" i="41"/>
  <c r="M82" i="41" s="1"/>
  <c r="J83" i="41"/>
  <c r="K83" i="41"/>
  <c r="L83" i="41"/>
  <c r="M83" i="41"/>
  <c r="P83" i="41"/>
  <c r="J84" i="41"/>
  <c r="K84" i="41"/>
  <c r="L84" i="41"/>
  <c r="P84" i="41"/>
  <c r="M84" i="41" s="1"/>
  <c r="J85" i="41"/>
  <c r="K85" i="41"/>
  <c r="L85" i="41"/>
  <c r="M85" i="41"/>
  <c r="P85" i="41"/>
  <c r="J86" i="41"/>
  <c r="K86" i="41"/>
  <c r="L86" i="41"/>
  <c r="P86" i="41"/>
  <c r="M86" i="41" s="1"/>
  <c r="J87" i="41"/>
  <c r="K87" i="41"/>
  <c r="L87" i="41"/>
  <c r="M87" i="41"/>
  <c r="P87" i="41"/>
  <c r="J88" i="41"/>
  <c r="K88" i="41"/>
  <c r="L88" i="41"/>
  <c r="P88" i="41"/>
  <c r="M88" i="41" s="1"/>
  <c r="J89" i="41"/>
  <c r="K89" i="41"/>
  <c r="L89" i="41"/>
  <c r="M89" i="41"/>
  <c r="P89" i="41"/>
  <c r="J90" i="41"/>
  <c r="K90" i="41"/>
  <c r="L90" i="41"/>
  <c r="P90" i="41"/>
  <c r="M90" i="41" s="1"/>
  <c r="J91" i="41"/>
  <c r="K91" i="41"/>
  <c r="L91" i="41"/>
  <c r="M91" i="41"/>
  <c r="P91" i="41"/>
  <c r="J92" i="41"/>
  <c r="K92" i="41"/>
  <c r="L92" i="41"/>
  <c r="P92" i="41"/>
  <c r="M92" i="41" s="1"/>
  <c r="J93" i="41"/>
  <c r="K93" i="41"/>
  <c r="L93" i="41"/>
  <c r="M93" i="41"/>
  <c r="P93" i="41"/>
  <c r="J94" i="41"/>
  <c r="K94" i="41"/>
  <c r="L94" i="41"/>
  <c r="P94" i="41"/>
  <c r="M94" i="41" s="1"/>
  <c r="J95" i="41"/>
  <c r="K95" i="41"/>
  <c r="L95" i="41"/>
  <c r="M95" i="41"/>
  <c r="P95" i="41"/>
  <c r="J96" i="41"/>
  <c r="K96" i="41"/>
  <c r="L96" i="41"/>
  <c r="P96" i="41"/>
  <c r="M96" i="41" s="1"/>
  <c r="J97" i="41"/>
  <c r="K97" i="41"/>
  <c r="L97" i="41"/>
  <c r="M97" i="41"/>
  <c r="P97" i="41"/>
  <c r="J98" i="41"/>
  <c r="K98" i="41"/>
  <c r="L98" i="41"/>
  <c r="P98" i="41"/>
  <c r="M98" i="41" s="1"/>
  <c r="J99" i="41"/>
  <c r="K99" i="41"/>
  <c r="L99" i="41"/>
  <c r="M99" i="41"/>
  <c r="P99" i="41"/>
  <c r="J100" i="41"/>
  <c r="K100" i="41"/>
  <c r="L100" i="41"/>
  <c r="P100" i="41"/>
  <c r="M100" i="41" s="1"/>
  <c r="J101" i="41"/>
  <c r="K101" i="41"/>
  <c r="L101" i="41"/>
  <c r="M101" i="41"/>
  <c r="P101" i="41"/>
  <c r="J102" i="41"/>
  <c r="K102" i="41"/>
  <c r="L102" i="41"/>
  <c r="P102" i="41"/>
  <c r="M102" i="41" s="1"/>
  <c r="J103" i="41"/>
  <c r="K103" i="41"/>
  <c r="L103" i="41"/>
  <c r="M103" i="41"/>
  <c r="P103" i="41"/>
  <c r="J104" i="41"/>
  <c r="K104" i="41"/>
  <c r="L104" i="41"/>
  <c r="P104" i="41"/>
  <c r="M104" i="41" s="1"/>
  <c r="J105" i="41"/>
  <c r="K105" i="41"/>
  <c r="L105" i="41"/>
  <c r="M105" i="41"/>
  <c r="P105" i="41"/>
  <c r="J106" i="41"/>
  <c r="K106" i="41"/>
  <c r="L106" i="41"/>
  <c r="P106" i="41"/>
  <c r="M106" i="41" s="1"/>
  <c r="J107" i="41"/>
  <c r="K107" i="41"/>
  <c r="L107" i="41"/>
  <c r="M107" i="41"/>
  <c r="P107" i="41"/>
  <c r="J108" i="41"/>
  <c r="K108" i="41"/>
  <c r="L108" i="41"/>
  <c r="P108" i="41"/>
  <c r="M108" i="41" s="1"/>
  <c r="J109" i="41"/>
  <c r="K109" i="41"/>
  <c r="L109" i="41"/>
  <c r="M109" i="41"/>
  <c r="P109" i="41"/>
  <c r="J110" i="41"/>
  <c r="K110" i="41"/>
  <c r="L110" i="41"/>
  <c r="P110" i="41"/>
  <c r="M110" i="41" s="1"/>
  <c r="J111" i="41"/>
  <c r="K111" i="41"/>
  <c r="L111" i="41"/>
  <c r="M111" i="41"/>
  <c r="P111" i="41"/>
  <c r="J112" i="41"/>
  <c r="K112" i="41"/>
  <c r="L112" i="41"/>
  <c r="P112" i="41"/>
  <c r="M112" i="41" s="1"/>
  <c r="J113" i="41"/>
  <c r="K113" i="41"/>
  <c r="L113" i="41"/>
  <c r="M113" i="41"/>
  <c r="P113" i="41"/>
  <c r="J114" i="41"/>
  <c r="K114" i="41"/>
  <c r="L114" i="41"/>
  <c r="P114" i="41"/>
  <c r="M114" i="41" s="1"/>
  <c r="J115" i="41"/>
  <c r="K115" i="41"/>
  <c r="L115" i="41"/>
  <c r="M115" i="41"/>
  <c r="P115" i="41"/>
  <c r="J116" i="41"/>
  <c r="K116" i="41"/>
  <c r="L116" i="41"/>
  <c r="P116" i="41"/>
  <c r="M116" i="41" s="1"/>
  <c r="J117" i="41"/>
  <c r="K117" i="41"/>
  <c r="L117" i="41"/>
  <c r="M117" i="41"/>
  <c r="P117" i="41"/>
  <c r="J118" i="41"/>
  <c r="K118" i="41"/>
  <c r="L118" i="41"/>
  <c r="P118" i="41"/>
  <c r="M118" i="41" s="1"/>
  <c r="J119" i="41"/>
  <c r="K119" i="41"/>
  <c r="L119" i="41"/>
  <c r="M119" i="41"/>
  <c r="P119" i="41"/>
  <c r="J120" i="41"/>
  <c r="K120" i="41"/>
  <c r="L120" i="41"/>
  <c r="P120" i="41"/>
  <c r="M120" i="41" s="1"/>
  <c r="J121" i="41"/>
  <c r="K121" i="41"/>
  <c r="L121" i="41"/>
  <c r="M121" i="41"/>
  <c r="P121" i="41"/>
  <c r="J122" i="41"/>
  <c r="K122" i="41"/>
  <c r="L122" i="41"/>
  <c r="P122" i="41"/>
  <c r="M122" i="41" s="1"/>
  <c r="J123" i="41"/>
  <c r="K123" i="41"/>
  <c r="L123" i="41"/>
  <c r="M123" i="41"/>
  <c r="P123" i="41"/>
  <c r="J124" i="41"/>
  <c r="K124" i="41"/>
  <c r="L124" i="41"/>
  <c r="P124" i="41"/>
  <c r="M124" i="41" s="1"/>
  <c r="J125" i="41"/>
  <c r="K125" i="41"/>
  <c r="L125" i="41"/>
  <c r="M125" i="41"/>
  <c r="P125" i="41"/>
  <c r="J126" i="41"/>
  <c r="K126" i="41"/>
  <c r="L126" i="41"/>
  <c r="P126" i="41"/>
  <c r="M126" i="41" s="1"/>
  <c r="J127" i="41"/>
  <c r="K127" i="41"/>
  <c r="L127" i="41"/>
  <c r="M127" i="41"/>
  <c r="P127" i="41"/>
  <c r="J128" i="41"/>
  <c r="K128" i="41"/>
  <c r="L128" i="41"/>
  <c r="P128" i="41"/>
  <c r="M128" i="41" s="1"/>
  <c r="J129" i="41"/>
  <c r="K129" i="41"/>
  <c r="L129" i="41"/>
  <c r="M129" i="41"/>
  <c r="P129" i="41"/>
  <c r="J130" i="41"/>
  <c r="K130" i="41"/>
  <c r="L130" i="41"/>
  <c r="P130" i="41"/>
  <c r="M130" i="41" s="1"/>
  <c r="J131" i="41"/>
  <c r="K131" i="41"/>
  <c r="L131" i="41"/>
  <c r="M131" i="41"/>
  <c r="P131" i="41"/>
  <c r="J132" i="41"/>
  <c r="K132" i="41"/>
  <c r="L132" i="41"/>
  <c r="P132" i="41"/>
  <c r="M132" i="41" s="1"/>
  <c r="J133" i="41"/>
  <c r="K133" i="41"/>
  <c r="L133" i="41"/>
  <c r="M133" i="41"/>
  <c r="P133" i="41"/>
  <c r="J134" i="41"/>
  <c r="K134" i="41"/>
  <c r="L134" i="41"/>
  <c r="P134" i="41"/>
  <c r="M134" i="41" s="1"/>
  <c r="J135" i="41"/>
  <c r="K135" i="41"/>
  <c r="L135" i="41"/>
  <c r="M135" i="41"/>
  <c r="P135" i="41"/>
  <c r="J136" i="41"/>
  <c r="K136" i="41"/>
  <c r="L136" i="41"/>
  <c r="P136" i="41"/>
  <c r="M136" i="41" s="1"/>
  <c r="J137" i="41"/>
  <c r="K137" i="41"/>
  <c r="L137" i="41"/>
  <c r="M137" i="41"/>
  <c r="P137" i="41"/>
  <c r="J138" i="41"/>
  <c r="K138" i="41"/>
  <c r="L138" i="41"/>
  <c r="P138" i="41"/>
  <c r="M138" i="41" s="1"/>
  <c r="J139" i="41"/>
  <c r="K139" i="41"/>
  <c r="L139" i="41"/>
  <c r="M139" i="41"/>
  <c r="P139" i="41"/>
  <c r="J140" i="41"/>
  <c r="K140" i="41"/>
  <c r="L140" i="41"/>
  <c r="P140" i="41"/>
  <c r="M140" i="41" s="1"/>
  <c r="J141" i="41"/>
  <c r="K141" i="41"/>
  <c r="L141" i="41"/>
  <c r="M141" i="41"/>
  <c r="P141" i="41"/>
  <c r="J142" i="41"/>
  <c r="K142" i="41"/>
  <c r="L142" i="41"/>
  <c r="P142" i="41"/>
  <c r="M142" i="41" s="1"/>
  <c r="J143" i="41"/>
  <c r="K143" i="41"/>
  <c r="L143" i="41"/>
  <c r="M143" i="41"/>
  <c r="P143" i="41"/>
  <c r="J144" i="41"/>
  <c r="K144" i="41"/>
  <c r="L144" i="41"/>
  <c r="P144" i="41"/>
  <c r="M144" i="41" s="1"/>
  <c r="J145" i="41"/>
  <c r="K145" i="41"/>
  <c r="L145" i="41"/>
  <c r="M145" i="41"/>
  <c r="P145" i="41"/>
  <c r="J146" i="41"/>
  <c r="K146" i="41"/>
  <c r="L146" i="41"/>
  <c r="P146" i="41"/>
  <c r="M146" i="41" s="1"/>
  <c r="J147" i="41"/>
  <c r="K147" i="41"/>
  <c r="L147" i="41"/>
  <c r="M147" i="41"/>
  <c r="P147" i="41"/>
  <c r="J148" i="41"/>
  <c r="K148" i="41"/>
  <c r="L148" i="41"/>
  <c r="P148" i="41"/>
  <c r="M148" i="41" s="1"/>
  <c r="J149" i="41"/>
  <c r="K149" i="41"/>
  <c r="L149" i="41"/>
  <c r="M149" i="41"/>
  <c r="P149" i="41"/>
  <c r="J150" i="41"/>
  <c r="K150" i="41"/>
  <c r="L150" i="41"/>
  <c r="P150" i="41"/>
  <c r="M150" i="41" s="1"/>
  <c r="J151" i="41"/>
  <c r="K151" i="41"/>
  <c r="L151" i="41"/>
  <c r="M151" i="41"/>
  <c r="P151" i="41"/>
  <c r="J152" i="41"/>
  <c r="K152" i="41"/>
  <c r="L152" i="41"/>
  <c r="P152" i="41"/>
  <c r="M152" i="41" s="1"/>
  <c r="J153" i="41"/>
  <c r="K153" i="41"/>
  <c r="L153" i="41"/>
  <c r="M153" i="41"/>
  <c r="P153" i="41"/>
  <c r="J154" i="41"/>
  <c r="K154" i="41"/>
  <c r="L154" i="41"/>
  <c r="P154" i="41"/>
  <c r="M154" i="41" s="1"/>
  <c r="J155" i="41"/>
  <c r="K155" i="41"/>
  <c r="L155" i="41"/>
  <c r="M155" i="41"/>
  <c r="P155" i="41"/>
  <c r="J156" i="41"/>
  <c r="K156" i="41"/>
  <c r="L156" i="41"/>
  <c r="P156" i="41"/>
  <c r="M156" i="41" s="1"/>
  <c r="A1" i="42"/>
  <c r="E2" i="42"/>
  <c r="Y3" i="42"/>
  <c r="A4" i="42"/>
  <c r="E4" i="42"/>
  <c r="L4" i="42"/>
  <c r="Y5" i="42"/>
  <c r="AD1" i="42" s="1"/>
  <c r="C7" i="42"/>
  <c r="D7" i="42"/>
  <c r="E7" i="42"/>
  <c r="G7" i="42"/>
  <c r="I7" i="42"/>
  <c r="L7" i="42"/>
  <c r="C9" i="42"/>
  <c r="D9" i="42"/>
  <c r="E9" i="42"/>
  <c r="F18" i="42" s="1"/>
  <c r="G9" i="42"/>
  <c r="I9" i="42"/>
  <c r="L9" i="42"/>
  <c r="C11" i="42"/>
  <c r="D11" i="42"/>
  <c r="E11" i="42"/>
  <c r="B21" i="42" s="1"/>
  <c r="G11" i="42"/>
  <c r="I11" i="42"/>
  <c r="L11" i="42"/>
  <c r="D18" i="42"/>
  <c r="H18" i="42"/>
  <c r="B19" i="42"/>
  <c r="B20" i="42"/>
  <c r="K41" i="42"/>
  <c r="A1" i="44"/>
  <c r="A5" i="44"/>
  <c r="B5" i="44"/>
  <c r="P22" i="44"/>
  <c r="P23" i="44"/>
  <c r="P24" i="44"/>
  <c r="P25" i="44"/>
  <c r="P26" i="44"/>
  <c r="P27" i="44"/>
  <c r="P28" i="44"/>
  <c r="P29" i="44"/>
  <c r="A1" i="45"/>
  <c r="C2" i="45"/>
  <c r="A5" i="45"/>
  <c r="C5" i="45"/>
  <c r="D5" i="45"/>
  <c r="H5" i="45"/>
  <c r="J40" i="45"/>
  <c r="K40" i="45"/>
  <c r="L40" i="45"/>
  <c r="P40" i="45"/>
  <c r="M40" i="45" s="1"/>
  <c r="J41" i="45"/>
  <c r="K41" i="45"/>
  <c r="L41" i="45"/>
  <c r="M41" i="45"/>
  <c r="P41" i="45"/>
  <c r="J42" i="45"/>
  <c r="K42" i="45"/>
  <c r="L42" i="45"/>
  <c r="P42" i="45"/>
  <c r="M42" i="45" s="1"/>
  <c r="J43" i="45"/>
  <c r="K43" i="45"/>
  <c r="L43" i="45"/>
  <c r="M43" i="45"/>
  <c r="P43" i="45"/>
  <c r="J44" i="45"/>
  <c r="K44" i="45"/>
  <c r="L44" i="45"/>
  <c r="P44" i="45"/>
  <c r="M44" i="45" s="1"/>
  <c r="J45" i="45"/>
  <c r="K45" i="45"/>
  <c r="L45" i="45"/>
  <c r="M45" i="45"/>
  <c r="P45" i="45"/>
  <c r="J46" i="45"/>
  <c r="K46" i="45"/>
  <c r="L46" i="45"/>
  <c r="P46" i="45"/>
  <c r="M46" i="45" s="1"/>
  <c r="J47" i="45"/>
  <c r="K47" i="45"/>
  <c r="L47" i="45"/>
  <c r="M47" i="45"/>
  <c r="P47" i="45"/>
  <c r="J48" i="45"/>
  <c r="K48" i="45"/>
  <c r="L48" i="45"/>
  <c r="P48" i="45"/>
  <c r="M48" i="45" s="1"/>
  <c r="J49" i="45"/>
  <c r="K49" i="45"/>
  <c r="L49" i="45"/>
  <c r="M49" i="45"/>
  <c r="P49" i="45"/>
  <c r="J50" i="45"/>
  <c r="K50" i="45"/>
  <c r="L50" i="45"/>
  <c r="P50" i="45"/>
  <c r="M50" i="45" s="1"/>
  <c r="J51" i="45"/>
  <c r="K51" i="45"/>
  <c r="L51" i="45"/>
  <c r="M51" i="45"/>
  <c r="P51" i="45"/>
  <c r="J52" i="45"/>
  <c r="K52" i="45"/>
  <c r="L52" i="45"/>
  <c r="P52" i="45"/>
  <c r="M52" i="45" s="1"/>
  <c r="J53" i="45"/>
  <c r="K53" i="45"/>
  <c r="L53" i="45"/>
  <c r="M53" i="45"/>
  <c r="P53" i="45"/>
  <c r="J54" i="45"/>
  <c r="K54" i="45"/>
  <c r="L54" i="45"/>
  <c r="P54" i="45"/>
  <c r="M54" i="45" s="1"/>
  <c r="J55" i="45"/>
  <c r="K55" i="45"/>
  <c r="L55" i="45"/>
  <c r="M55" i="45"/>
  <c r="P55" i="45"/>
  <c r="J56" i="45"/>
  <c r="K56" i="45"/>
  <c r="L56" i="45"/>
  <c r="P56" i="45"/>
  <c r="M56" i="45" s="1"/>
  <c r="J57" i="45"/>
  <c r="K57" i="45"/>
  <c r="L57" i="45"/>
  <c r="M57" i="45"/>
  <c r="P57" i="45"/>
  <c r="J58" i="45"/>
  <c r="K58" i="45"/>
  <c r="L58" i="45"/>
  <c r="P58" i="45"/>
  <c r="M58" i="45" s="1"/>
  <c r="J59" i="45"/>
  <c r="K59" i="45"/>
  <c r="L59" i="45"/>
  <c r="M59" i="45"/>
  <c r="P59" i="45"/>
  <c r="J60" i="45"/>
  <c r="K60" i="45"/>
  <c r="L60" i="45"/>
  <c r="P60" i="45"/>
  <c r="M60" i="45" s="1"/>
  <c r="J61" i="45"/>
  <c r="K61" i="45"/>
  <c r="L61" i="45"/>
  <c r="M61" i="45"/>
  <c r="P61" i="45"/>
  <c r="J62" i="45"/>
  <c r="K62" i="45"/>
  <c r="L62" i="45"/>
  <c r="P62" i="45"/>
  <c r="M62" i="45" s="1"/>
  <c r="J63" i="45"/>
  <c r="K63" i="45"/>
  <c r="L63" i="45"/>
  <c r="M63" i="45"/>
  <c r="P63" i="45"/>
  <c r="J64" i="45"/>
  <c r="K64" i="45"/>
  <c r="L64" i="45"/>
  <c r="P64" i="45"/>
  <c r="M64" i="45" s="1"/>
  <c r="J65" i="45"/>
  <c r="K65" i="45"/>
  <c r="L65" i="45"/>
  <c r="M65" i="45"/>
  <c r="P65" i="45"/>
  <c r="J66" i="45"/>
  <c r="K66" i="45"/>
  <c r="L66" i="45"/>
  <c r="P66" i="45"/>
  <c r="M66" i="45" s="1"/>
  <c r="J67" i="45"/>
  <c r="K67" i="45"/>
  <c r="L67" i="45"/>
  <c r="M67" i="45"/>
  <c r="P67" i="45"/>
  <c r="J68" i="45"/>
  <c r="K68" i="45"/>
  <c r="L68" i="45"/>
  <c r="P68" i="45"/>
  <c r="M68" i="45" s="1"/>
  <c r="J69" i="45"/>
  <c r="K69" i="45"/>
  <c r="L69" i="45"/>
  <c r="M69" i="45"/>
  <c r="P69" i="45"/>
  <c r="J70" i="45"/>
  <c r="K70" i="45"/>
  <c r="L70" i="45"/>
  <c r="P70" i="45"/>
  <c r="M70" i="45" s="1"/>
  <c r="J71" i="45"/>
  <c r="K71" i="45"/>
  <c r="L71" i="45"/>
  <c r="M71" i="45"/>
  <c r="P71" i="45"/>
  <c r="J72" i="45"/>
  <c r="K72" i="45"/>
  <c r="L72" i="45"/>
  <c r="P72" i="45"/>
  <c r="M72" i="45" s="1"/>
  <c r="J73" i="45"/>
  <c r="K73" i="45"/>
  <c r="L73" i="45"/>
  <c r="M73" i="45"/>
  <c r="P73" i="45"/>
  <c r="J74" i="45"/>
  <c r="K74" i="45"/>
  <c r="L74" i="45"/>
  <c r="P74" i="45"/>
  <c r="M74" i="45" s="1"/>
  <c r="J75" i="45"/>
  <c r="K75" i="45"/>
  <c r="L75" i="45"/>
  <c r="M75" i="45"/>
  <c r="P75" i="45"/>
  <c r="J76" i="45"/>
  <c r="K76" i="45"/>
  <c r="L76" i="45"/>
  <c r="P76" i="45"/>
  <c r="M76" i="45" s="1"/>
  <c r="J77" i="45"/>
  <c r="K77" i="45"/>
  <c r="L77" i="45"/>
  <c r="M77" i="45"/>
  <c r="P77" i="45"/>
  <c r="J78" i="45"/>
  <c r="K78" i="45"/>
  <c r="L78" i="45"/>
  <c r="M78" i="45"/>
  <c r="P78" i="45"/>
  <c r="J79" i="45"/>
  <c r="K79" i="45"/>
  <c r="L79" i="45"/>
  <c r="P79" i="45"/>
  <c r="M79" i="45" s="1"/>
  <c r="J80" i="45"/>
  <c r="K80" i="45"/>
  <c r="L80" i="45"/>
  <c r="P80" i="45"/>
  <c r="M80" i="45" s="1"/>
  <c r="J81" i="45"/>
  <c r="K81" i="45"/>
  <c r="L81" i="45"/>
  <c r="M81" i="45"/>
  <c r="P81" i="45"/>
  <c r="J82" i="45"/>
  <c r="K82" i="45"/>
  <c r="L82" i="45"/>
  <c r="M82" i="45"/>
  <c r="P82" i="45"/>
  <c r="J83" i="45"/>
  <c r="K83" i="45"/>
  <c r="L83" i="45"/>
  <c r="P83" i="45"/>
  <c r="M83" i="45" s="1"/>
  <c r="J84" i="45"/>
  <c r="K84" i="45"/>
  <c r="L84" i="45"/>
  <c r="P84" i="45"/>
  <c r="M84" i="45" s="1"/>
  <c r="J85" i="45"/>
  <c r="K85" i="45"/>
  <c r="L85" i="45"/>
  <c r="M85" i="45"/>
  <c r="P85" i="45"/>
  <c r="J86" i="45"/>
  <c r="K86" i="45"/>
  <c r="L86" i="45"/>
  <c r="M86" i="45"/>
  <c r="P86" i="45"/>
  <c r="J87" i="45"/>
  <c r="K87" i="45"/>
  <c r="L87" i="45"/>
  <c r="P87" i="45"/>
  <c r="M87" i="45" s="1"/>
  <c r="J88" i="45"/>
  <c r="K88" i="45"/>
  <c r="L88" i="45"/>
  <c r="P88" i="45"/>
  <c r="M88" i="45" s="1"/>
  <c r="J89" i="45"/>
  <c r="K89" i="45"/>
  <c r="L89" i="45"/>
  <c r="M89" i="45"/>
  <c r="P89" i="45"/>
  <c r="J90" i="45"/>
  <c r="K90" i="45"/>
  <c r="L90" i="45"/>
  <c r="M90" i="45"/>
  <c r="P90" i="45"/>
  <c r="J91" i="45"/>
  <c r="K91" i="45"/>
  <c r="L91" i="45"/>
  <c r="P91" i="45"/>
  <c r="M91" i="45" s="1"/>
  <c r="J92" i="45"/>
  <c r="K92" i="45"/>
  <c r="L92" i="45"/>
  <c r="P92" i="45"/>
  <c r="M92" i="45" s="1"/>
  <c r="J93" i="45"/>
  <c r="K93" i="45"/>
  <c r="L93" i="45"/>
  <c r="M93" i="45"/>
  <c r="P93" i="45"/>
  <c r="J94" i="45"/>
  <c r="K94" i="45"/>
  <c r="L94" i="45"/>
  <c r="M94" i="45"/>
  <c r="P94" i="45"/>
  <c r="J95" i="45"/>
  <c r="K95" i="45"/>
  <c r="L95" i="45"/>
  <c r="P95" i="45"/>
  <c r="M95" i="45" s="1"/>
  <c r="J96" i="45"/>
  <c r="K96" i="45"/>
  <c r="L96" i="45"/>
  <c r="P96" i="45"/>
  <c r="M96" i="45" s="1"/>
  <c r="J97" i="45"/>
  <c r="K97" i="45"/>
  <c r="L97" i="45"/>
  <c r="M97" i="45"/>
  <c r="P97" i="45"/>
  <c r="J98" i="45"/>
  <c r="K98" i="45"/>
  <c r="L98" i="45"/>
  <c r="M98" i="45"/>
  <c r="P98" i="45"/>
  <c r="J99" i="45"/>
  <c r="K99" i="45"/>
  <c r="L99" i="45"/>
  <c r="P99" i="45"/>
  <c r="M99" i="45" s="1"/>
  <c r="J100" i="45"/>
  <c r="K100" i="45"/>
  <c r="L100" i="45"/>
  <c r="P100" i="45"/>
  <c r="M100" i="45" s="1"/>
  <c r="J101" i="45"/>
  <c r="K101" i="45"/>
  <c r="L101" i="45"/>
  <c r="M101" i="45"/>
  <c r="P101" i="45"/>
  <c r="J102" i="45"/>
  <c r="K102" i="45"/>
  <c r="L102" i="45"/>
  <c r="M102" i="45"/>
  <c r="P102" i="45"/>
  <c r="J103" i="45"/>
  <c r="K103" i="45"/>
  <c r="L103" i="45"/>
  <c r="P103" i="45"/>
  <c r="M103" i="45" s="1"/>
  <c r="J104" i="45"/>
  <c r="K104" i="45"/>
  <c r="L104" i="45"/>
  <c r="P104" i="45"/>
  <c r="M104" i="45" s="1"/>
  <c r="J105" i="45"/>
  <c r="K105" i="45"/>
  <c r="L105" i="45"/>
  <c r="M105" i="45"/>
  <c r="P105" i="45"/>
  <c r="J106" i="45"/>
  <c r="K106" i="45"/>
  <c r="L106" i="45"/>
  <c r="M106" i="45"/>
  <c r="P106" i="45"/>
  <c r="J107" i="45"/>
  <c r="K107" i="45"/>
  <c r="L107" i="45"/>
  <c r="P107" i="45"/>
  <c r="M107" i="45" s="1"/>
  <c r="J108" i="45"/>
  <c r="K108" i="45"/>
  <c r="L108" i="45"/>
  <c r="P108" i="45"/>
  <c r="M108" i="45" s="1"/>
  <c r="J109" i="45"/>
  <c r="K109" i="45"/>
  <c r="L109" i="45"/>
  <c r="M109" i="45"/>
  <c r="P109" i="45"/>
  <c r="J110" i="45"/>
  <c r="K110" i="45"/>
  <c r="L110" i="45"/>
  <c r="M110" i="45"/>
  <c r="P110" i="45"/>
  <c r="J111" i="45"/>
  <c r="K111" i="45"/>
  <c r="L111" i="45"/>
  <c r="P111" i="45"/>
  <c r="M111" i="45" s="1"/>
  <c r="J112" i="45"/>
  <c r="K112" i="45"/>
  <c r="L112" i="45"/>
  <c r="P112" i="45"/>
  <c r="M112" i="45" s="1"/>
  <c r="J113" i="45"/>
  <c r="K113" i="45"/>
  <c r="L113" i="45"/>
  <c r="M113" i="45"/>
  <c r="P113" i="45"/>
  <c r="J114" i="45"/>
  <c r="K114" i="45"/>
  <c r="L114" i="45"/>
  <c r="M114" i="45"/>
  <c r="P114" i="45"/>
  <c r="J115" i="45"/>
  <c r="K115" i="45"/>
  <c r="L115" i="45"/>
  <c r="P115" i="45"/>
  <c r="M115" i="45" s="1"/>
  <c r="J116" i="45"/>
  <c r="K116" i="45"/>
  <c r="L116" i="45"/>
  <c r="P116" i="45"/>
  <c r="M116" i="45" s="1"/>
  <c r="J117" i="45"/>
  <c r="K117" i="45"/>
  <c r="L117" i="45"/>
  <c r="M117" i="45"/>
  <c r="P117" i="45"/>
  <c r="J118" i="45"/>
  <c r="K118" i="45"/>
  <c r="L118" i="45"/>
  <c r="M118" i="45"/>
  <c r="P118" i="45"/>
  <c r="J119" i="45"/>
  <c r="K119" i="45"/>
  <c r="L119" i="45"/>
  <c r="P119" i="45"/>
  <c r="M119" i="45" s="1"/>
  <c r="J120" i="45"/>
  <c r="K120" i="45"/>
  <c r="L120" i="45"/>
  <c r="P120" i="45"/>
  <c r="M120" i="45" s="1"/>
  <c r="J121" i="45"/>
  <c r="K121" i="45"/>
  <c r="L121" i="45"/>
  <c r="M121" i="45"/>
  <c r="P121" i="45"/>
  <c r="J122" i="45"/>
  <c r="K122" i="45"/>
  <c r="L122" i="45"/>
  <c r="M122" i="45"/>
  <c r="P122" i="45"/>
  <c r="J123" i="45"/>
  <c r="K123" i="45"/>
  <c r="L123" i="45"/>
  <c r="P123" i="45"/>
  <c r="M123" i="45" s="1"/>
  <c r="J124" i="45"/>
  <c r="K124" i="45"/>
  <c r="L124" i="45"/>
  <c r="P124" i="45"/>
  <c r="M124" i="45" s="1"/>
  <c r="J125" i="45"/>
  <c r="K125" i="45"/>
  <c r="L125" i="45"/>
  <c r="M125" i="45"/>
  <c r="P125" i="45"/>
  <c r="J126" i="45"/>
  <c r="K126" i="45"/>
  <c r="L126" i="45"/>
  <c r="M126" i="45"/>
  <c r="P126" i="45"/>
  <c r="J127" i="45"/>
  <c r="K127" i="45"/>
  <c r="L127" i="45"/>
  <c r="P127" i="45"/>
  <c r="M127" i="45" s="1"/>
  <c r="J128" i="45"/>
  <c r="K128" i="45"/>
  <c r="L128" i="45"/>
  <c r="P128" i="45"/>
  <c r="M128" i="45" s="1"/>
  <c r="J129" i="45"/>
  <c r="K129" i="45"/>
  <c r="L129" i="45"/>
  <c r="M129" i="45"/>
  <c r="P129" i="45"/>
  <c r="J130" i="45"/>
  <c r="K130" i="45"/>
  <c r="L130" i="45"/>
  <c r="M130" i="45"/>
  <c r="P130" i="45"/>
  <c r="J131" i="45"/>
  <c r="K131" i="45"/>
  <c r="L131" i="45"/>
  <c r="P131" i="45"/>
  <c r="M131" i="45" s="1"/>
  <c r="J132" i="45"/>
  <c r="K132" i="45"/>
  <c r="L132" i="45"/>
  <c r="P132" i="45"/>
  <c r="M132" i="45" s="1"/>
  <c r="J133" i="45"/>
  <c r="K133" i="45"/>
  <c r="L133" i="45"/>
  <c r="M133" i="45"/>
  <c r="P133" i="45"/>
  <c r="J134" i="45"/>
  <c r="K134" i="45"/>
  <c r="L134" i="45"/>
  <c r="M134" i="45"/>
  <c r="P134" i="45"/>
  <c r="J135" i="45"/>
  <c r="K135" i="45"/>
  <c r="L135" i="45"/>
  <c r="P135" i="45"/>
  <c r="M135" i="45" s="1"/>
  <c r="J136" i="45"/>
  <c r="K136" i="45"/>
  <c r="L136" i="45"/>
  <c r="P136" i="45"/>
  <c r="M136" i="45" s="1"/>
  <c r="J137" i="45"/>
  <c r="K137" i="45"/>
  <c r="L137" i="45"/>
  <c r="M137" i="45"/>
  <c r="P137" i="45"/>
  <c r="J138" i="45"/>
  <c r="K138" i="45"/>
  <c r="L138" i="45"/>
  <c r="M138" i="45"/>
  <c r="P138" i="45"/>
  <c r="J139" i="45"/>
  <c r="K139" i="45"/>
  <c r="L139" i="45"/>
  <c r="P139" i="45"/>
  <c r="M139" i="45" s="1"/>
  <c r="J140" i="45"/>
  <c r="K140" i="45"/>
  <c r="L140" i="45"/>
  <c r="P140" i="45"/>
  <c r="M140" i="45" s="1"/>
  <c r="J141" i="45"/>
  <c r="K141" i="45"/>
  <c r="L141" i="45"/>
  <c r="M141" i="45"/>
  <c r="P141" i="45"/>
  <c r="J142" i="45"/>
  <c r="K142" i="45"/>
  <c r="L142" i="45"/>
  <c r="M142" i="45"/>
  <c r="P142" i="45"/>
  <c r="J143" i="45"/>
  <c r="K143" i="45"/>
  <c r="L143" i="45"/>
  <c r="P143" i="45"/>
  <c r="M143" i="45" s="1"/>
  <c r="J144" i="45"/>
  <c r="K144" i="45"/>
  <c r="L144" i="45"/>
  <c r="P144" i="45"/>
  <c r="M144" i="45" s="1"/>
  <c r="J145" i="45"/>
  <c r="K145" i="45"/>
  <c r="L145" i="45"/>
  <c r="M145" i="45"/>
  <c r="P145" i="45"/>
  <c r="J146" i="45"/>
  <c r="K146" i="45"/>
  <c r="L146" i="45"/>
  <c r="M146" i="45"/>
  <c r="P146" i="45"/>
  <c r="J147" i="45"/>
  <c r="K147" i="45"/>
  <c r="L147" i="45"/>
  <c r="P147" i="45"/>
  <c r="M147" i="45" s="1"/>
  <c r="J148" i="45"/>
  <c r="K148" i="45"/>
  <c r="L148" i="45"/>
  <c r="P148" i="45"/>
  <c r="M148" i="45" s="1"/>
  <c r="J149" i="45"/>
  <c r="K149" i="45"/>
  <c r="L149" i="45"/>
  <c r="M149" i="45"/>
  <c r="P149" i="45"/>
  <c r="J150" i="45"/>
  <c r="K150" i="45"/>
  <c r="L150" i="45"/>
  <c r="M150" i="45"/>
  <c r="P150" i="45"/>
  <c r="J151" i="45"/>
  <c r="K151" i="45"/>
  <c r="L151" i="45"/>
  <c r="P151" i="45"/>
  <c r="M151" i="45" s="1"/>
  <c r="J152" i="45"/>
  <c r="K152" i="45"/>
  <c r="L152" i="45"/>
  <c r="P152" i="45"/>
  <c r="M152" i="45" s="1"/>
  <c r="J153" i="45"/>
  <c r="K153" i="45"/>
  <c r="L153" i="45"/>
  <c r="M153" i="45"/>
  <c r="P153" i="45"/>
  <c r="J154" i="45"/>
  <c r="K154" i="45"/>
  <c r="L154" i="45"/>
  <c r="M154" i="45"/>
  <c r="P154" i="45"/>
  <c r="J155" i="45"/>
  <c r="K155" i="45"/>
  <c r="L155" i="45"/>
  <c r="P155" i="45"/>
  <c r="M155" i="45" s="1"/>
  <c r="J156" i="45"/>
  <c r="K156" i="45"/>
  <c r="L156" i="45"/>
  <c r="P156" i="45"/>
  <c r="M156" i="45" s="1"/>
  <c r="A1" i="46"/>
  <c r="E2" i="46"/>
  <c r="Y3" i="46"/>
  <c r="A4" i="46"/>
  <c r="E4" i="46"/>
  <c r="L4" i="46"/>
  <c r="Y5" i="46"/>
  <c r="AD1" i="46" s="1"/>
  <c r="C7" i="46"/>
  <c r="D7" i="46"/>
  <c r="E7" i="46"/>
  <c r="G7" i="46"/>
  <c r="I7" i="46"/>
  <c r="L7" i="46"/>
  <c r="C9" i="46"/>
  <c r="D9" i="46"/>
  <c r="E9" i="46"/>
  <c r="G9" i="46"/>
  <c r="I9" i="46"/>
  <c r="L9" i="46"/>
  <c r="C11" i="46"/>
  <c r="D11" i="46"/>
  <c r="E11" i="46"/>
  <c r="B21" i="46" s="1"/>
  <c r="G11" i="46"/>
  <c r="I11" i="46"/>
  <c r="L11" i="46"/>
  <c r="C13" i="46"/>
  <c r="D13" i="46"/>
  <c r="E13" i="46"/>
  <c r="J18" i="46" s="1"/>
  <c r="G13" i="46"/>
  <c r="I13" i="46"/>
  <c r="L13" i="46"/>
  <c r="C15" i="46"/>
  <c r="D15" i="46"/>
  <c r="E15" i="46"/>
  <c r="B23" i="46" s="1"/>
  <c r="G15" i="46"/>
  <c r="I15" i="46"/>
  <c r="L15" i="46"/>
  <c r="D18" i="46"/>
  <c r="F18" i="46"/>
  <c r="H18" i="46"/>
  <c r="L18" i="46"/>
  <c r="B19" i="46"/>
  <c r="B20" i="46"/>
  <c r="B22" i="46"/>
  <c r="K41" i="46"/>
  <c r="A1" i="48"/>
  <c r="A5" i="48"/>
  <c r="B5" i="48"/>
  <c r="P22" i="48"/>
  <c r="P23" i="48"/>
  <c r="P24" i="48"/>
  <c r="P25" i="48"/>
  <c r="P26" i="48"/>
  <c r="P27" i="48"/>
  <c r="P28" i="48"/>
  <c r="P29" i="48"/>
  <c r="A1" i="49"/>
  <c r="C2" i="49"/>
  <c r="A5" i="49"/>
  <c r="C5" i="49"/>
  <c r="D5" i="49"/>
  <c r="H5" i="49"/>
  <c r="J40" i="49"/>
  <c r="K40" i="49"/>
  <c r="L40" i="49"/>
  <c r="P40" i="49"/>
  <c r="M40" i="49" s="1"/>
  <c r="J41" i="49"/>
  <c r="K41" i="49"/>
  <c r="L41" i="49"/>
  <c r="M41" i="49"/>
  <c r="P41" i="49"/>
  <c r="J42" i="49"/>
  <c r="K42" i="49"/>
  <c r="L42" i="49"/>
  <c r="P42" i="49"/>
  <c r="M42" i="49" s="1"/>
  <c r="J43" i="49"/>
  <c r="K43" i="49"/>
  <c r="L43" i="49"/>
  <c r="M43" i="49"/>
  <c r="P43" i="49"/>
  <c r="J44" i="49"/>
  <c r="K44" i="49"/>
  <c r="L44" i="49"/>
  <c r="P44" i="49"/>
  <c r="M44" i="49" s="1"/>
  <c r="J45" i="49"/>
  <c r="K45" i="49"/>
  <c r="L45" i="49"/>
  <c r="M45" i="49"/>
  <c r="P45" i="49"/>
  <c r="J46" i="49"/>
  <c r="K46" i="49"/>
  <c r="L46" i="49"/>
  <c r="P46" i="49"/>
  <c r="M46" i="49" s="1"/>
  <c r="J47" i="49"/>
  <c r="K47" i="49"/>
  <c r="L47" i="49"/>
  <c r="M47" i="49"/>
  <c r="P47" i="49"/>
  <c r="J48" i="49"/>
  <c r="K48" i="49"/>
  <c r="L48" i="49"/>
  <c r="P48" i="49"/>
  <c r="M48" i="49" s="1"/>
  <c r="J49" i="49"/>
  <c r="K49" i="49"/>
  <c r="L49" i="49"/>
  <c r="M49" i="49"/>
  <c r="P49" i="49"/>
  <c r="J50" i="49"/>
  <c r="K50" i="49"/>
  <c r="L50" i="49"/>
  <c r="P50" i="49"/>
  <c r="M50" i="49" s="1"/>
  <c r="J51" i="49"/>
  <c r="K51" i="49"/>
  <c r="L51" i="49"/>
  <c r="M51" i="49"/>
  <c r="P51" i="49"/>
  <c r="J52" i="49"/>
  <c r="K52" i="49"/>
  <c r="L52" i="49"/>
  <c r="P52" i="49"/>
  <c r="M52" i="49" s="1"/>
  <c r="J53" i="49"/>
  <c r="K53" i="49"/>
  <c r="L53" i="49"/>
  <c r="M53" i="49"/>
  <c r="P53" i="49"/>
  <c r="J54" i="49"/>
  <c r="K54" i="49"/>
  <c r="L54" i="49"/>
  <c r="P54" i="49"/>
  <c r="M54" i="49" s="1"/>
  <c r="J55" i="49"/>
  <c r="K55" i="49"/>
  <c r="L55" i="49"/>
  <c r="M55" i="49"/>
  <c r="P55" i="49"/>
  <c r="J56" i="49"/>
  <c r="K56" i="49"/>
  <c r="L56" i="49"/>
  <c r="P56" i="49"/>
  <c r="M56" i="49" s="1"/>
  <c r="J57" i="49"/>
  <c r="K57" i="49"/>
  <c r="L57" i="49"/>
  <c r="M57" i="49"/>
  <c r="P57" i="49"/>
  <c r="J58" i="49"/>
  <c r="K58" i="49"/>
  <c r="L58" i="49"/>
  <c r="P58" i="49"/>
  <c r="M58" i="49" s="1"/>
  <c r="J59" i="49"/>
  <c r="K59" i="49"/>
  <c r="L59" i="49"/>
  <c r="M59" i="49"/>
  <c r="P59" i="49"/>
  <c r="J60" i="49"/>
  <c r="K60" i="49"/>
  <c r="L60" i="49"/>
  <c r="P60" i="49"/>
  <c r="M60" i="49" s="1"/>
  <c r="J61" i="49"/>
  <c r="K61" i="49"/>
  <c r="L61" i="49"/>
  <c r="M61" i="49"/>
  <c r="P61" i="49"/>
  <c r="J62" i="49"/>
  <c r="K62" i="49"/>
  <c r="L62" i="49"/>
  <c r="P62" i="49"/>
  <c r="M62" i="49" s="1"/>
  <c r="J63" i="49"/>
  <c r="K63" i="49"/>
  <c r="L63" i="49"/>
  <c r="M63" i="49"/>
  <c r="P63" i="49"/>
  <c r="J64" i="49"/>
  <c r="K64" i="49"/>
  <c r="L64" i="49"/>
  <c r="P64" i="49"/>
  <c r="M64" i="49" s="1"/>
  <c r="J65" i="49"/>
  <c r="K65" i="49"/>
  <c r="L65" i="49"/>
  <c r="M65" i="49"/>
  <c r="P65" i="49"/>
  <c r="J66" i="49"/>
  <c r="K66" i="49"/>
  <c r="L66" i="49"/>
  <c r="P66" i="49"/>
  <c r="M66" i="49" s="1"/>
  <c r="J67" i="49"/>
  <c r="K67" i="49"/>
  <c r="L67" i="49"/>
  <c r="M67" i="49"/>
  <c r="P67" i="49"/>
  <c r="J68" i="49"/>
  <c r="K68" i="49"/>
  <c r="L68" i="49"/>
  <c r="P68" i="49"/>
  <c r="M68" i="49" s="1"/>
  <c r="J69" i="49"/>
  <c r="K69" i="49"/>
  <c r="L69" i="49"/>
  <c r="M69" i="49"/>
  <c r="P69" i="49"/>
  <c r="J70" i="49"/>
  <c r="K70" i="49"/>
  <c r="L70" i="49"/>
  <c r="P70" i="49"/>
  <c r="M70" i="49" s="1"/>
  <c r="J71" i="49"/>
  <c r="K71" i="49"/>
  <c r="L71" i="49"/>
  <c r="M71" i="49"/>
  <c r="P71" i="49"/>
  <c r="J72" i="49"/>
  <c r="K72" i="49"/>
  <c r="L72" i="49"/>
  <c r="P72" i="49"/>
  <c r="M72" i="49" s="1"/>
  <c r="J73" i="49"/>
  <c r="K73" i="49"/>
  <c r="L73" i="49"/>
  <c r="M73" i="49"/>
  <c r="P73" i="49"/>
  <c r="J74" i="49"/>
  <c r="K74" i="49"/>
  <c r="L74" i="49"/>
  <c r="P74" i="49"/>
  <c r="M74" i="49" s="1"/>
  <c r="J75" i="49"/>
  <c r="K75" i="49"/>
  <c r="L75" i="49"/>
  <c r="M75" i="49"/>
  <c r="P75" i="49"/>
  <c r="J76" i="49"/>
  <c r="K76" i="49"/>
  <c r="L76" i="49"/>
  <c r="P76" i="49"/>
  <c r="M76" i="49" s="1"/>
  <c r="J77" i="49"/>
  <c r="K77" i="49"/>
  <c r="L77" i="49"/>
  <c r="M77" i="49"/>
  <c r="P77" i="49"/>
  <c r="J78" i="49"/>
  <c r="K78" i="49"/>
  <c r="L78" i="49"/>
  <c r="P78" i="49"/>
  <c r="M78" i="49" s="1"/>
  <c r="J79" i="49"/>
  <c r="K79" i="49"/>
  <c r="L79" i="49"/>
  <c r="M79" i="49"/>
  <c r="P79" i="49"/>
  <c r="J80" i="49"/>
  <c r="K80" i="49"/>
  <c r="L80" i="49"/>
  <c r="P80" i="49"/>
  <c r="M80" i="49" s="1"/>
  <c r="J81" i="49"/>
  <c r="K81" i="49"/>
  <c r="L81" i="49"/>
  <c r="M81" i="49"/>
  <c r="P81" i="49"/>
  <c r="J82" i="49"/>
  <c r="K82" i="49"/>
  <c r="L82" i="49"/>
  <c r="P82" i="49"/>
  <c r="M82" i="49" s="1"/>
  <c r="J83" i="49"/>
  <c r="K83" i="49"/>
  <c r="L83" i="49"/>
  <c r="M83" i="49"/>
  <c r="P83" i="49"/>
  <c r="J84" i="49"/>
  <c r="K84" i="49"/>
  <c r="L84" i="49"/>
  <c r="P84" i="49"/>
  <c r="M84" i="49" s="1"/>
  <c r="J85" i="49"/>
  <c r="K85" i="49"/>
  <c r="L85" i="49"/>
  <c r="M85" i="49"/>
  <c r="P85" i="49"/>
  <c r="J86" i="49"/>
  <c r="K86" i="49"/>
  <c r="L86" i="49"/>
  <c r="P86" i="49"/>
  <c r="M86" i="49" s="1"/>
  <c r="J87" i="49"/>
  <c r="K87" i="49"/>
  <c r="L87" i="49"/>
  <c r="M87" i="49"/>
  <c r="P87" i="49"/>
  <c r="J88" i="49"/>
  <c r="K88" i="49"/>
  <c r="L88" i="49"/>
  <c r="P88" i="49"/>
  <c r="M88" i="49" s="1"/>
  <c r="J89" i="49"/>
  <c r="K89" i="49"/>
  <c r="L89" i="49"/>
  <c r="M89" i="49"/>
  <c r="P89" i="49"/>
  <c r="J90" i="49"/>
  <c r="K90" i="49"/>
  <c r="L90" i="49"/>
  <c r="P90" i="49"/>
  <c r="M90" i="49" s="1"/>
  <c r="J91" i="49"/>
  <c r="K91" i="49"/>
  <c r="L91" i="49"/>
  <c r="M91" i="49"/>
  <c r="P91" i="49"/>
  <c r="J92" i="49"/>
  <c r="K92" i="49"/>
  <c r="L92" i="49"/>
  <c r="P92" i="49"/>
  <c r="M92" i="49" s="1"/>
  <c r="J93" i="49"/>
  <c r="K93" i="49"/>
  <c r="L93" i="49"/>
  <c r="M93" i="49"/>
  <c r="P93" i="49"/>
  <c r="J94" i="49"/>
  <c r="K94" i="49"/>
  <c r="L94" i="49"/>
  <c r="P94" i="49"/>
  <c r="M94" i="49" s="1"/>
  <c r="J95" i="49"/>
  <c r="K95" i="49"/>
  <c r="L95" i="49"/>
  <c r="M95" i="49"/>
  <c r="P95" i="49"/>
  <c r="J96" i="49"/>
  <c r="K96" i="49"/>
  <c r="L96" i="49"/>
  <c r="P96" i="49"/>
  <c r="M96" i="49" s="1"/>
  <c r="J97" i="49"/>
  <c r="K97" i="49"/>
  <c r="L97" i="49"/>
  <c r="M97" i="49"/>
  <c r="P97" i="49"/>
  <c r="J98" i="49"/>
  <c r="K98" i="49"/>
  <c r="L98" i="49"/>
  <c r="P98" i="49"/>
  <c r="M98" i="49" s="1"/>
  <c r="J99" i="49"/>
  <c r="K99" i="49"/>
  <c r="L99" i="49"/>
  <c r="M99" i="49"/>
  <c r="P99" i="49"/>
  <c r="J100" i="49"/>
  <c r="K100" i="49"/>
  <c r="L100" i="49"/>
  <c r="P100" i="49"/>
  <c r="M100" i="49" s="1"/>
  <c r="J101" i="49"/>
  <c r="K101" i="49"/>
  <c r="L101" i="49"/>
  <c r="M101" i="49"/>
  <c r="P101" i="49"/>
  <c r="J102" i="49"/>
  <c r="K102" i="49"/>
  <c r="L102" i="49"/>
  <c r="P102" i="49"/>
  <c r="M102" i="49" s="1"/>
  <c r="J103" i="49"/>
  <c r="K103" i="49"/>
  <c r="L103" i="49"/>
  <c r="M103" i="49"/>
  <c r="P103" i="49"/>
  <c r="J104" i="49"/>
  <c r="K104" i="49"/>
  <c r="L104" i="49"/>
  <c r="P104" i="49"/>
  <c r="M104" i="49" s="1"/>
  <c r="J105" i="49"/>
  <c r="K105" i="49"/>
  <c r="L105" i="49"/>
  <c r="M105" i="49"/>
  <c r="P105" i="49"/>
  <c r="J106" i="49"/>
  <c r="K106" i="49"/>
  <c r="L106" i="49"/>
  <c r="P106" i="49"/>
  <c r="M106" i="49" s="1"/>
  <c r="J107" i="49"/>
  <c r="K107" i="49"/>
  <c r="L107" i="49"/>
  <c r="M107" i="49"/>
  <c r="P107" i="49"/>
  <c r="J108" i="49"/>
  <c r="K108" i="49"/>
  <c r="L108" i="49"/>
  <c r="P108" i="49"/>
  <c r="M108" i="49" s="1"/>
  <c r="J109" i="49"/>
  <c r="K109" i="49"/>
  <c r="L109" i="49"/>
  <c r="M109" i="49"/>
  <c r="P109" i="49"/>
  <c r="J110" i="49"/>
  <c r="K110" i="49"/>
  <c r="L110" i="49"/>
  <c r="P110" i="49"/>
  <c r="M110" i="49" s="1"/>
  <c r="J111" i="49"/>
  <c r="K111" i="49"/>
  <c r="L111" i="49"/>
  <c r="M111" i="49"/>
  <c r="P111" i="49"/>
  <c r="J112" i="49"/>
  <c r="K112" i="49"/>
  <c r="L112" i="49"/>
  <c r="P112" i="49"/>
  <c r="M112" i="49" s="1"/>
  <c r="J113" i="49"/>
  <c r="K113" i="49"/>
  <c r="L113" i="49"/>
  <c r="M113" i="49"/>
  <c r="P113" i="49"/>
  <c r="J114" i="49"/>
  <c r="K114" i="49"/>
  <c r="L114" i="49"/>
  <c r="P114" i="49"/>
  <c r="M114" i="49" s="1"/>
  <c r="J115" i="49"/>
  <c r="K115" i="49"/>
  <c r="L115" i="49"/>
  <c r="M115" i="49"/>
  <c r="P115" i="49"/>
  <c r="J116" i="49"/>
  <c r="K116" i="49"/>
  <c r="L116" i="49"/>
  <c r="P116" i="49"/>
  <c r="M116" i="49" s="1"/>
  <c r="J117" i="49"/>
  <c r="K117" i="49"/>
  <c r="L117" i="49"/>
  <c r="M117" i="49"/>
  <c r="P117" i="49"/>
  <c r="J118" i="49"/>
  <c r="K118" i="49"/>
  <c r="L118" i="49"/>
  <c r="P118" i="49"/>
  <c r="M118" i="49" s="1"/>
  <c r="J119" i="49"/>
  <c r="K119" i="49"/>
  <c r="L119" i="49"/>
  <c r="M119" i="49"/>
  <c r="P119" i="49"/>
  <c r="J120" i="49"/>
  <c r="K120" i="49"/>
  <c r="L120" i="49"/>
  <c r="P120" i="49"/>
  <c r="M120" i="49" s="1"/>
  <c r="J121" i="49"/>
  <c r="K121" i="49"/>
  <c r="L121" i="49"/>
  <c r="M121" i="49"/>
  <c r="P121" i="49"/>
  <c r="J122" i="49"/>
  <c r="K122" i="49"/>
  <c r="L122" i="49"/>
  <c r="P122" i="49"/>
  <c r="M122" i="49" s="1"/>
  <c r="J123" i="49"/>
  <c r="K123" i="49"/>
  <c r="L123" i="49"/>
  <c r="M123" i="49"/>
  <c r="P123" i="49"/>
  <c r="J124" i="49"/>
  <c r="K124" i="49"/>
  <c r="L124" i="49"/>
  <c r="P124" i="49"/>
  <c r="M124" i="49" s="1"/>
  <c r="J125" i="49"/>
  <c r="K125" i="49"/>
  <c r="L125" i="49"/>
  <c r="M125" i="49"/>
  <c r="P125" i="49"/>
  <c r="J126" i="49"/>
  <c r="K126" i="49"/>
  <c r="L126" i="49"/>
  <c r="P126" i="49"/>
  <c r="M126" i="49" s="1"/>
  <c r="J127" i="49"/>
  <c r="K127" i="49"/>
  <c r="L127" i="49"/>
  <c r="M127" i="49"/>
  <c r="P127" i="49"/>
  <c r="J128" i="49"/>
  <c r="K128" i="49"/>
  <c r="L128" i="49"/>
  <c r="P128" i="49"/>
  <c r="M128" i="49" s="1"/>
  <c r="J129" i="49"/>
  <c r="K129" i="49"/>
  <c r="L129" i="49"/>
  <c r="M129" i="49"/>
  <c r="P129" i="49"/>
  <c r="J130" i="49"/>
  <c r="K130" i="49"/>
  <c r="L130" i="49"/>
  <c r="P130" i="49"/>
  <c r="M130" i="49" s="1"/>
  <c r="J131" i="49"/>
  <c r="K131" i="49"/>
  <c r="L131" i="49"/>
  <c r="M131" i="49"/>
  <c r="P131" i="49"/>
  <c r="J132" i="49"/>
  <c r="K132" i="49"/>
  <c r="L132" i="49"/>
  <c r="P132" i="49"/>
  <c r="M132" i="49" s="1"/>
  <c r="J133" i="49"/>
  <c r="K133" i="49"/>
  <c r="L133" i="49"/>
  <c r="M133" i="49"/>
  <c r="P133" i="49"/>
  <c r="J134" i="49"/>
  <c r="K134" i="49"/>
  <c r="L134" i="49"/>
  <c r="P134" i="49"/>
  <c r="M134" i="49" s="1"/>
  <c r="J135" i="49"/>
  <c r="K135" i="49"/>
  <c r="L135" i="49"/>
  <c r="M135" i="49"/>
  <c r="P135" i="49"/>
  <c r="J136" i="49"/>
  <c r="K136" i="49"/>
  <c r="L136" i="49"/>
  <c r="P136" i="49"/>
  <c r="M136" i="49" s="1"/>
  <c r="J137" i="49"/>
  <c r="K137" i="49"/>
  <c r="L137" i="49"/>
  <c r="M137" i="49"/>
  <c r="P137" i="49"/>
  <c r="J138" i="49"/>
  <c r="K138" i="49"/>
  <c r="L138" i="49"/>
  <c r="P138" i="49"/>
  <c r="M138" i="49" s="1"/>
  <c r="J139" i="49"/>
  <c r="K139" i="49"/>
  <c r="L139" i="49"/>
  <c r="M139" i="49"/>
  <c r="P139" i="49"/>
  <c r="J140" i="49"/>
  <c r="K140" i="49"/>
  <c r="L140" i="49"/>
  <c r="P140" i="49"/>
  <c r="M140" i="49" s="1"/>
  <c r="J141" i="49"/>
  <c r="K141" i="49"/>
  <c r="L141" i="49"/>
  <c r="M141" i="49"/>
  <c r="P141" i="49"/>
  <c r="J142" i="49"/>
  <c r="K142" i="49"/>
  <c r="L142" i="49"/>
  <c r="P142" i="49"/>
  <c r="M142" i="49" s="1"/>
  <c r="J143" i="49"/>
  <c r="K143" i="49"/>
  <c r="L143" i="49"/>
  <c r="M143" i="49"/>
  <c r="P143" i="49"/>
  <c r="J144" i="49"/>
  <c r="K144" i="49"/>
  <c r="L144" i="49"/>
  <c r="P144" i="49"/>
  <c r="M144" i="49" s="1"/>
  <c r="J145" i="49"/>
  <c r="K145" i="49"/>
  <c r="L145" i="49"/>
  <c r="M145" i="49"/>
  <c r="P145" i="49"/>
  <c r="J146" i="49"/>
  <c r="K146" i="49"/>
  <c r="L146" i="49"/>
  <c r="P146" i="49"/>
  <c r="M146" i="49" s="1"/>
  <c r="J147" i="49"/>
  <c r="K147" i="49"/>
  <c r="L147" i="49"/>
  <c r="M147" i="49"/>
  <c r="P147" i="49"/>
  <c r="J148" i="49"/>
  <c r="K148" i="49"/>
  <c r="L148" i="49"/>
  <c r="P148" i="49"/>
  <c r="M148" i="49" s="1"/>
  <c r="J149" i="49"/>
  <c r="K149" i="49"/>
  <c r="L149" i="49"/>
  <c r="M149" i="49"/>
  <c r="P149" i="49"/>
  <c r="J150" i="49"/>
  <c r="K150" i="49"/>
  <c r="L150" i="49"/>
  <c r="P150" i="49"/>
  <c r="M150" i="49" s="1"/>
  <c r="J151" i="49"/>
  <c r="K151" i="49"/>
  <c r="L151" i="49"/>
  <c r="M151" i="49"/>
  <c r="P151" i="49"/>
  <c r="J152" i="49"/>
  <c r="K152" i="49"/>
  <c r="L152" i="49"/>
  <c r="P152" i="49"/>
  <c r="M152" i="49" s="1"/>
  <c r="J153" i="49"/>
  <c r="K153" i="49"/>
  <c r="L153" i="49"/>
  <c r="M153" i="49"/>
  <c r="P153" i="49"/>
  <c r="J154" i="49"/>
  <c r="K154" i="49"/>
  <c r="L154" i="49"/>
  <c r="P154" i="49"/>
  <c r="M154" i="49" s="1"/>
  <c r="J155" i="49"/>
  <c r="K155" i="49"/>
  <c r="L155" i="49"/>
  <c r="M155" i="49"/>
  <c r="P155" i="49"/>
  <c r="J156" i="49"/>
  <c r="K156" i="49"/>
  <c r="L156" i="49"/>
  <c r="P156" i="49"/>
  <c r="M156" i="49" s="1"/>
  <c r="A1" i="50"/>
  <c r="E2" i="50"/>
  <c r="Y3" i="50"/>
  <c r="A4" i="50"/>
  <c r="E4" i="50"/>
  <c r="L4" i="50"/>
  <c r="Y5" i="50"/>
  <c r="AD1" i="50" s="1"/>
  <c r="C7" i="50"/>
  <c r="D7" i="50"/>
  <c r="E7" i="50"/>
  <c r="G7" i="50"/>
  <c r="I7" i="50"/>
  <c r="L7" i="50"/>
  <c r="C9" i="50"/>
  <c r="D9" i="50"/>
  <c r="E9" i="50"/>
  <c r="G9" i="50"/>
  <c r="I9" i="50"/>
  <c r="L9" i="50"/>
  <c r="C11" i="50"/>
  <c r="D11" i="50"/>
  <c r="E11" i="50"/>
  <c r="H18" i="50" s="1"/>
  <c r="G11" i="50"/>
  <c r="I11" i="50"/>
  <c r="L11" i="50"/>
  <c r="D18" i="50"/>
  <c r="F18" i="50"/>
  <c r="B19" i="50"/>
  <c r="B20" i="50"/>
  <c r="B21" i="50"/>
  <c r="K41" i="50"/>
  <c r="A1" i="52"/>
  <c r="A5" i="52"/>
  <c r="B5" i="52"/>
  <c r="P22" i="52"/>
  <c r="P23" i="52"/>
  <c r="P24" i="52"/>
  <c r="P25" i="52"/>
  <c r="P26" i="52"/>
  <c r="P27" i="52"/>
  <c r="P28" i="52"/>
  <c r="P29" i="52"/>
  <c r="A1" i="53"/>
  <c r="C2" i="53"/>
  <c r="A5" i="53"/>
  <c r="C5" i="53"/>
  <c r="D5" i="53"/>
  <c r="H5" i="53"/>
  <c r="J40" i="53"/>
  <c r="K40" i="53"/>
  <c r="L40" i="53"/>
  <c r="P40" i="53"/>
  <c r="M40" i="53" s="1"/>
  <c r="J41" i="53"/>
  <c r="K41" i="53"/>
  <c r="L41" i="53"/>
  <c r="P41" i="53"/>
  <c r="M41" i="53" s="1"/>
  <c r="J42" i="53"/>
  <c r="K42" i="53"/>
  <c r="L42" i="53"/>
  <c r="M42" i="53"/>
  <c r="P42" i="53"/>
  <c r="J43" i="53"/>
  <c r="K43" i="53"/>
  <c r="L43" i="53"/>
  <c r="P43" i="53"/>
  <c r="M43" i="53" s="1"/>
  <c r="J44" i="53"/>
  <c r="K44" i="53"/>
  <c r="L44" i="53"/>
  <c r="P44" i="53"/>
  <c r="M44" i="53" s="1"/>
  <c r="J45" i="53"/>
  <c r="K45" i="53"/>
  <c r="L45" i="53"/>
  <c r="P45" i="53"/>
  <c r="M45" i="53" s="1"/>
  <c r="J46" i="53"/>
  <c r="K46" i="53"/>
  <c r="L46" i="53"/>
  <c r="M46" i="53"/>
  <c r="P46" i="53"/>
  <c r="J47" i="53"/>
  <c r="K47" i="53"/>
  <c r="L47" i="53"/>
  <c r="P47" i="53"/>
  <c r="M47" i="53" s="1"/>
  <c r="J48" i="53"/>
  <c r="K48" i="53"/>
  <c r="L48" i="53"/>
  <c r="P48" i="53"/>
  <c r="M48" i="53" s="1"/>
  <c r="J49" i="53"/>
  <c r="K49" i="53"/>
  <c r="L49" i="53"/>
  <c r="P49" i="53"/>
  <c r="M49" i="53" s="1"/>
  <c r="J50" i="53"/>
  <c r="K50" i="53"/>
  <c r="L50" i="53"/>
  <c r="M50" i="53"/>
  <c r="P50" i="53"/>
  <c r="J51" i="53"/>
  <c r="K51" i="53"/>
  <c r="L51" i="53"/>
  <c r="P51" i="53"/>
  <c r="M51" i="53" s="1"/>
  <c r="J52" i="53"/>
  <c r="K52" i="53"/>
  <c r="L52" i="53"/>
  <c r="P52" i="53"/>
  <c r="M52" i="53" s="1"/>
  <c r="J53" i="53"/>
  <c r="K53" i="53"/>
  <c r="L53" i="53"/>
  <c r="P53" i="53"/>
  <c r="M53" i="53" s="1"/>
  <c r="J54" i="53"/>
  <c r="K54" i="53"/>
  <c r="L54" i="53"/>
  <c r="M54" i="53"/>
  <c r="P54" i="53"/>
  <c r="J55" i="53"/>
  <c r="K55" i="53"/>
  <c r="L55" i="53"/>
  <c r="P55" i="53"/>
  <c r="M55" i="53" s="1"/>
  <c r="J56" i="53"/>
  <c r="K56" i="53"/>
  <c r="L56" i="53"/>
  <c r="P56" i="53"/>
  <c r="M56" i="53" s="1"/>
  <c r="J57" i="53"/>
  <c r="K57" i="53"/>
  <c r="L57" i="53"/>
  <c r="P57" i="53"/>
  <c r="M57" i="53" s="1"/>
  <c r="J58" i="53"/>
  <c r="K58" i="53"/>
  <c r="L58" i="53"/>
  <c r="M58" i="53"/>
  <c r="P58" i="53"/>
  <c r="J59" i="53"/>
  <c r="K59" i="53"/>
  <c r="L59" i="53"/>
  <c r="P59" i="53"/>
  <c r="M59" i="53" s="1"/>
  <c r="J60" i="53"/>
  <c r="K60" i="53"/>
  <c r="L60" i="53"/>
  <c r="P60" i="53"/>
  <c r="M60" i="53" s="1"/>
  <c r="J61" i="53"/>
  <c r="K61" i="53"/>
  <c r="L61" i="53"/>
  <c r="P61" i="53"/>
  <c r="M61" i="53" s="1"/>
  <c r="J62" i="53"/>
  <c r="K62" i="53"/>
  <c r="L62" i="53"/>
  <c r="M62" i="53"/>
  <c r="P62" i="53"/>
  <c r="J63" i="53"/>
  <c r="K63" i="53"/>
  <c r="L63" i="53"/>
  <c r="P63" i="53"/>
  <c r="M63" i="53" s="1"/>
  <c r="J64" i="53"/>
  <c r="K64" i="53"/>
  <c r="L64" i="53"/>
  <c r="P64" i="53"/>
  <c r="M64" i="53" s="1"/>
  <c r="J65" i="53"/>
  <c r="K65" i="53"/>
  <c r="L65" i="53"/>
  <c r="P65" i="53"/>
  <c r="M65" i="53" s="1"/>
  <c r="J66" i="53"/>
  <c r="K66" i="53"/>
  <c r="L66" i="53"/>
  <c r="M66" i="53"/>
  <c r="P66" i="53"/>
  <c r="J67" i="53"/>
  <c r="K67" i="53"/>
  <c r="L67" i="53"/>
  <c r="P67" i="53"/>
  <c r="M67" i="53" s="1"/>
  <c r="J68" i="53"/>
  <c r="K68" i="53"/>
  <c r="L68" i="53"/>
  <c r="P68" i="53"/>
  <c r="M68" i="53" s="1"/>
  <c r="J69" i="53"/>
  <c r="K69" i="53"/>
  <c r="L69" i="53"/>
  <c r="P69" i="53"/>
  <c r="M69" i="53" s="1"/>
  <c r="J70" i="53"/>
  <c r="K70" i="53"/>
  <c r="L70" i="53"/>
  <c r="M70" i="53"/>
  <c r="P70" i="53"/>
  <c r="J71" i="53"/>
  <c r="K71" i="53"/>
  <c r="L71" i="53"/>
  <c r="P71" i="53"/>
  <c r="M71" i="53" s="1"/>
  <c r="J72" i="53"/>
  <c r="K72" i="53"/>
  <c r="L72" i="53"/>
  <c r="P72" i="53"/>
  <c r="M72" i="53" s="1"/>
  <c r="J73" i="53"/>
  <c r="K73" i="53"/>
  <c r="L73" i="53"/>
  <c r="P73" i="53"/>
  <c r="M73" i="53" s="1"/>
  <c r="J74" i="53"/>
  <c r="K74" i="53"/>
  <c r="L74" i="53"/>
  <c r="M74" i="53"/>
  <c r="P74" i="53"/>
  <c r="J75" i="53"/>
  <c r="K75" i="53"/>
  <c r="L75" i="53"/>
  <c r="P75" i="53"/>
  <c r="M75" i="53" s="1"/>
  <c r="J76" i="53"/>
  <c r="K76" i="53"/>
  <c r="L76" i="53"/>
  <c r="P76" i="53"/>
  <c r="M76" i="53" s="1"/>
  <c r="J77" i="53"/>
  <c r="K77" i="53"/>
  <c r="L77" i="53"/>
  <c r="P77" i="53"/>
  <c r="M77" i="53" s="1"/>
  <c r="J78" i="53"/>
  <c r="K78" i="53"/>
  <c r="L78" i="53"/>
  <c r="M78" i="53"/>
  <c r="P78" i="53"/>
  <c r="J79" i="53"/>
  <c r="K79" i="53"/>
  <c r="L79" i="53"/>
  <c r="P79" i="53"/>
  <c r="M79" i="53" s="1"/>
  <c r="J80" i="53"/>
  <c r="K80" i="53"/>
  <c r="L80" i="53"/>
  <c r="P80" i="53"/>
  <c r="M80" i="53" s="1"/>
  <c r="J81" i="53"/>
  <c r="K81" i="53"/>
  <c r="L81" i="53"/>
  <c r="P81" i="53"/>
  <c r="M81" i="53" s="1"/>
  <c r="J82" i="53"/>
  <c r="K82" i="53"/>
  <c r="L82" i="53"/>
  <c r="M82" i="53"/>
  <c r="P82" i="53"/>
  <c r="J83" i="53"/>
  <c r="K83" i="53"/>
  <c r="L83" i="53"/>
  <c r="P83" i="53"/>
  <c r="M83" i="53" s="1"/>
  <c r="J84" i="53"/>
  <c r="K84" i="53"/>
  <c r="L84" i="53"/>
  <c r="P84" i="53"/>
  <c r="M84" i="53" s="1"/>
  <c r="J85" i="53"/>
  <c r="K85" i="53"/>
  <c r="L85" i="53"/>
  <c r="P85" i="53"/>
  <c r="M85" i="53" s="1"/>
  <c r="J86" i="53"/>
  <c r="K86" i="53"/>
  <c r="L86" i="53"/>
  <c r="M86" i="53"/>
  <c r="P86" i="53"/>
  <c r="J87" i="53"/>
  <c r="K87" i="53"/>
  <c r="L87" i="53"/>
  <c r="P87" i="53"/>
  <c r="M87" i="53" s="1"/>
  <c r="J88" i="53"/>
  <c r="K88" i="53"/>
  <c r="L88" i="53"/>
  <c r="P88" i="53"/>
  <c r="M88" i="53" s="1"/>
  <c r="J89" i="53"/>
  <c r="K89" i="53"/>
  <c r="L89" i="53"/>
  <c r="P89" i="53"/>
  <c r="M89" i="53" s="1"/>
  <c r="J90" i="53"/>
  <c r="K90" i="53"/>
  <c r="L90" i="53"/>
  <c r="M90" i="53"/>
  <c r="P90" i="53"/>
  <c r="J91" i="53"/>
  <c r="K91" i="53"/>
  <c r="L91" i="53"/>
  <c r="P91" i="53"/>
  <c r="M91" i="53" s="1"/>
  <c r="J92" i="53"/>
  <c r="K92" i="53"/>
  <c r="L92" i="53"/>
  <c r="P92" i="53"/>
  <c r="M92" i="53" s="1"/>
  <c r="J93" i="53"/>
  <c r="K93" i="53"/>
  <c r="L93" i="53"/>
  <c r="P93" i="53"/>
  <c r="M93" i="53" s="1"/>
  <c r="J94" i="53"/>
  <c r="K94" i="53"/>
  <c r="L94" i="53"/>
  <c r="M94" i="53"/>
  <c r="P94" i="53"/>
  <c r="J95" i="53"/>
  <c r="K95" i="53"/>
  <c r="L95" i="53"/>
  <c r="P95" i="53"/>
  <c r="M95" i="53" s="1"/>
  <c r="J96" i="53"/>
  <c r="K96" i="53"/>
  <c r="L96" i="53"/>
  <c r="P96" i="53"/>
  <c r="M96" i="53" s="1"/>
  <c r="J97" i="53"/>
  <c r="K97" i="53"/>
  <c r="L97" i="53"/>
  <c r="P97" i="53"/>
  <c r="M97" i="53" s="1"/>
  <c r="J98" i="53"/>
  <c r="K98" i="53"/>
  <c r="L98" i="53"/>
  <c r="M98" i="53"/>
  <c r="P98" i="53"/>
  <c r="J99" i="53"/>
  <c r="K99" i="53"/>
  <c r="L99" i="53"/>
  <c r="P99" i="53"/>
  <c r="M99" i="53" s="1"/>
  <c r="J100" i="53"/>
  <c r="K100" i="53"/>
  <c r="L100" i="53"/>
  <c r="P100" i="53"/>
  <c r="M100" i="53" s="1"/>
  <c r="J101" i="53"/>
  <c r="K101" i="53"/>
  <c r="L101" i="53"/>
  <c r="P101" i="53"/>
  <c r="M101" i="53" s="1"/>
  <c r="J102" i="53"/>
  <c r="K102" i="53"/>
  <c r="L102" i="53"/>
  <c r="M102" i="53"/>
  <c r="P102" i="53"/>
  <c r="J103" i="53"/>
  <c r="K103" i="53"/>
  <c r="L103" i="53"/>
  <c r="P103" i="53"/>
  <c r="M103" i="53" s="1"/>
  <c r="J104" i="53"/>
  <c r="K104" i="53"/>
  <c r="L104" i="53"/>
  <c r="P104" i="53"/>
  <c r="M104" i="53" s="1"/>
  <c r="J105" i="53"/>
  <c r="K105" i="53"/>
  <c r="L105" i="53"/>
  <c r="P105" i="53"/>
  <c r="M105" i="53" s="1"/>
  <c r="J106" i="53"/>
  <c r="K106" i="53"/>
  <c r="L106" i="53"/>
  <c r="M106" i="53"/>
  <c r="P106" i="53"/>
  <c r="J107" i="53"/>
  <c r="K107" i="53"/>
  <c r="L107" i="53"/>
  <c r="P107" i="53"/>
  <c r="M107" i="53" s="1"/>
  <c r="J108" i="53"/>
  <c r="K108" i="53"/>
  <c r="L108" i="53"/>
  <c r="P108" i="53"/>
  <c r="M108" i="53" s="1"/>
  <c r="J109" i="53"/>
  <c r="K109" i="53"/>
  <c r="L109" i="53"/>
  <c r="P109" i="53"/>
  <c r="M109" i="53" s="1"/>
  <c r="J110" i="53"/>
  <c r="K110" i="53"/>
  <c r="L110" i="53"/>
  <c r="M110" i="53"/>
  <c r="P110" i="53"/>
  <c r="J111" i="53"/>
  <c r="K111" i="53"/>
  <c r="L111" i="53"/>
  <c r="P111" i="53"/>
  <c r="M111" i="53" s="1"/>
  <c r="J112" i="53"/>
  <c r="K112" i="53"/>
  <c r="L112" i="53"/>
  <c r="P112" i="53"/>
  <c r="M112" i="53" s="1"/>
  <c r="J113" i="53"/>
  <c r="K113" i="53"/>
  <c r="L113" i="53"/>
  <c r="P113" i="53"/>
  <c r="M113" i="53" s="1"/>
  <c r="J114" i="53"/>
  <c r="K114" i="53"/>
  <c r="L114" i="53"/>
  <c r="M114" i="53"/>
  <c r="P114" i="53"/>
  <c r="J115" i="53"/>
  <c r="K115" i="53"/>
  <c r="L115" i="53"/>
  <c r="P115" i="53"/>
  <c r="M115" i="53" s="1"/>
  <c r="J116" i="53"/>
  <c r="K116" i="53"/>
  <c r="L116" i="53"/>
  <c r="P116" i="53"/>
  <c r="M116" i="53" s="1"/>
  <c r="J117" i="53"/>
  <c r="K117" i="53"/>
  <c r="L117" i="53"/>
  <c r="P117" i="53"/>
  <c r="M117" i="53" s="1"/>
  <c r="J118" i="53"/>
  <c r="K118" i="53"/>
  <c r="L118" i="53"/>
  <c r="M118" i="53"/>
  <c r="P118" i="53"/>
  <c r="J119" i="53"/>
  <c r="K119" i="53"/>
  <c r="L119" i="53"/>
  <c r="P119" i="53"/>
  <c r="M119" i="53" s="1"/>
  <c r="J120" i="53"/>
  <c r="K120" i="53"/>
  <c r="L120" i="53"/>
  <c r="P120" i="53"/>
  <c r="M120" i="53" s="1"/>
  <c r="J121" i="53"/>
  <c r="K121" i="53"/>
  <c r="L121" i="53"/>
  <c r="P121" i="53"/>
  <c r="M121" i="53" s="1"/>
  <c r="J122" i="53"/>
  <c r="K122" i="53"/>
  <c r="L122" i="53"/>
  <c r="M122" i="53"/>
  <c r="P122" i="53"/>
  <c r="J123" i="53"/>
  <c r="K123" i="53"/>
  <c r="L123" i="53"/>
  <c r="P123" i="53"/>
  <c r="M123" i="53" s="1"/>
  <c r="J124" i="53"/>
  <c r="K124" i="53"/>
  <c r="L124" i="53"/>
  <c r="P124" i="53"/>
  <c r="M124" i="53" s="1"/>
  <c r="J125" i="53"/>
  <c r="K125" i="53"/>
  <c r="L125" i="53"/>
  <c r="P125" i="53"/>
  <c r="M125" i="53" s="1"/>
  <c r="J126" i="53"/>
  <c r="K126" i="53"/>
  <c r="L126" i="53"/>
  <c r="M126" i="53"/>
  <c r="P126" i="53"/>
  <c r="J127" i="53"/>
  <c r="K127" i="53"/>
  <c r="L127" i="53"/>
  <c r="P127" i="53"/>
  <c r="M127" i="53" s="1"/>
  <c r="J128" i="53"/>
  <c r="K128" i="53"/>
  <c r="L128" i="53"/>
  <c r="P128" i="53"/>
  <c r="M128" i="53" s="1"/>
  <c r="J129" i="53"/>
  <c r="K129" i="53"/>
  <c r="L129" i="53"/>
  <c r="P129" i="53"/>
  <c r="M129" i="53" s="1"/>
  <c r="J130" i="53"/>
  <c r="K130" i="53"/>
  <c r="L130" i="53"/>
  <c r="M130" i="53"/>
  <c r="P130" i="53"/>
  <c r="J131" i="53"/>
  <c r="K131" i="53"/>
  <c r="L131" i="53"/>
  <c r="P131" i="53"/>
  <c r="M131" i="53" s="1"/>
  <c r="J132" i="53"/>
  <c r="K132" i="53"/>
  <c r="L132" i="53"/>
  <c r="P132" i="53"/>
  <c r="M132" i="53" s="1"/>
  <c r="J133" i="53"/>
  <c r="K133" i="53"/>
  <c r="L133" i="53"/>
  <c r="P133" i="53"/>
  <c r="M133" i="53" s="1"/>
  <c r="J134" i="53"/>
  <c r="K134" i="53"/>
  <c r="L134" i="53"/>
  <c r="M134" i="53"/>
  <c r="P134" i="53"/>
  <c r="J135" i="53"/>
  <c r="K135" i="53"/>
  <c r="L135" i="53"/>
  <c r="P135" i="53"/>
  <c r="M135" i="53" s="1"/>
  <c r="J136" i="53"/>
  <c r="K136" i="53"/>
  <c r="L136" i="53"/>
  <c r="P136" i="53"/>
  <c r="M136" i="53" s="1"/>
  <c r="J137" i="53"/>
  <c r="K137" i="53"/>
  <c r="L137" i="53"/>
  <c r="P137" i="53"/>
  <c r="M137" i="53" s="1"/>
  <c r="J138" i="53"/>
  <c r="K138" i="53"/>
  <c r="L138" i="53"/>
  <c r="M138" i="53"/>
  <c r="P138" i="53"/>
  <c r="J139" i="53"/>
  <c r="K139" i="53"/>
  <c r="L139" i="53"/>
  <c r="P139" i="53"/>
  <c r="M139" i="53" s="1"/>
  <c r="J140" i="53"/>
  <c r="K140" i="53"/>
  <c r="L140" i="53"/>
  <c r="P140" i="53"/>
  <c r="M140" i="53" s="1"/>
  <c r="J141" i="53"/>
  <c r="K141" i="53"/>
  <c r="L141" i="53"/>
  <c r="P141" i="53"/>
  <c r="M141" i="53" s="1"/>
  <c r="J142" i="53"/>
  <c r="K142" i="53"/>
  <c r="L142" i="53"/>
  <c r="M142" i="53"/>
  <c r="P142" i="53"/>
  <c r="J143" i="53"/>
  <c r="K143" i="53"/>
  <c r="L143" i="53"/>
  <c r="P143" i="53"/>
  <c r="M143" i="53" s="1"/>
  <c r="J144" i="53"/>
  <c r="K144" i="53"/>
  <c r="L144" i="53"/>
  <c r="P144" i="53"/>
  <c r="M144" i="53" s="1"/>
  <c r="J145" i="53"/>
  <c r="K145" i="53"/>
  <c r="L145" i="53"/>
  <c r="P145" i="53"/>
  <c r="M145" i="53" s="1"/>
  <c r="J146" i="53"/>
  <c r="K146" i="53"/>
  <c r="L146" i="53"/>
  <c r="M146" i="53"/>
  <c r="P146" i="53"/>
  <c r="J147" i="53"/>
  <c r="K147" i="53"/>
  <c r="L147" i="53"/>
  <c r="P147" i="53"/>
  <c r="M147" i="53" s="1"/>
  <c r="J148" i="53"/>
  <c r="K148" i="53"/>
  <c r="L148" i="53"/>
  <c r="P148" i="53"/>
  <c r="M148" i="53" s="1"/>
  <c r="J149" i="53"/>
  <c r="K149" i="53"/>
  <c r="L149" i="53"/>
  <c r="P149" i="53"/>
  <c r="M149" i="53" s="1"/>
  <c r="J150" i="53"/>
  <c r="K150" i="53"/>
  <c r="L150" i="53"/>
  <c r="M150" i="53"/>
  <c r="P150" i="53"/>
  <c r="J151" i="53"/>
  <c r="K151" i="53"/>
  <c r="L151" i="53"/>
  <c r="P151" i="53"/>
  <c r="M151" i="53" s="1"/>
  <c r="J152" i="53"/>
  <c r="K152" i="53"/>
  <c r="L152" i="53"/>
  <c r="P152" i="53"/>
  <c r="M152" i="53" s="1"/>
  <c r="J153" i="53"/>
  <c r="K153" i="53"/>
  <c r="L153" i="53"/>
  <c r="P153" i="53"/>
  <c r="M153" i="53" s="1"/>
  <c r="J154" i="53"/>
  <c r="K154" i="53"/>
  <c r="L154" i="53"/>
  <c r="M154" i="53"/>
  <c r="P154" i="53"/>
  <c r="J155" i="53"/>
  <c r="K155" i="53"/>
  <c r="L155" i="53"/>
  <c r="P155" i="53"/>
  <c r="M155" i="53" s="1"/>
  <c r="J156" i="53"/>
  <c r="K156" i="53"/>
  <c r="L156" i="53"/>
  <c r="P156" i="53"/>
  <c r="M156" i="53" s="1"/>
  <c r="A1" i="54"/>
  <c r="E2" i="54"/>
  <c r="Y3" i="54"/>
  <c r="A4" i="54"/>
  <c r="G4" i="54"/>
  <c r="R4" i="54"/>
  <c r="Y5" i="54"/>
  <c r="AD1" i="54" s="1"/>
  <c r="F6" i="54"/>
  <c r="K6" i="54"/>
  <c r="M6" i="54"/>
  <c r="O6" i="54"/>
  <c r="B7" i="54"/>
  <c r="C7" i="54"/>
  <c r="D7" i="54"/>
  <c r="F7" i="54"/>
  <c r="G7" i="54"/>
  <c r="I7" i="54"/>
  <c r="U7" i="54"/>
  <c r="K8" i="54"/>
  <c r="U8" i="54"/>
  <c r="B9" i="54"/>
  <c r="C9" i="54"/>
  <c r="D9" i="54"/>
  <c r="F9" i="54"/>
  <c r="G9" i="54"/>
  <c r="I9" i="54"/>
  <c r="U9" i="54"/>
  <c r="M10" i="54"/>
  <c r="U10" i="54"/>
  <c r="B11" i="54"/>
  <c r="C11" i="54"/>
  <c r="D11" i="54"/>
  <c r="F11" i="54"/>
  <c r="G11" i="54"/>
  <c r="I11" i="54"/>
  <c r="U11" i="54"/>
  <c r="K12" i="54"/>
  <c r="U12" i="54"/>
  <c r="B13" i="54"/>
  <c r="C13" i="54"/>
  <c r="D13" i="54"/>
  <c r="F13" i="54"/>
  <c r="G13" i="54"/>
  <c r="I13" i="54"/>
  <c r="U13" i="54"/>
  <c r="O14" i="54"/>
  <c r="U14" i="54"/>
  <c r="B15" i="54"/>
  <c r="C15" i="54"/>
  <c r="D15" i="54"/>
  <c r="F15" i="54"/>
  <c r="G15" i="54"/>
  <c r="I15" i="54"/>
  <c r="U15" i="54"/>
  <c r="K16" i="54"/>
  <c r="U16" i="54"/>
  <c r="B17" i="54"/>
  <c r="C17" i="54"/>
  <c r="D17" i="54"/>
  <c r="F17" i="54"/>
  <c r="G17" i="54"/>
  <c r="I17" i="54"/>
  <c r="M18" i="54"/>
  <c r="B19" i="54"/>
  <c r="C19" i="54"/>
  <c r="D19" i="54"/>
  <c r="F19" i="54"/>
  <c r="G19" i="54"/>
  <c r="I19" i="54"/>
  <c r="K20" i="54"/>
  <c r="B21" i="54"/>
  <c r="C21" i="54"/>
  <c r="D21" i="54"/>
  <c r="F21" i="54"/>
  <c r="G21" i="54"/>
  <c r="I21" i="54"/>
  <c r="F56" i="54"/>
  <c r="O62" i="54"/>
  <c r="R62" i="54"/>
  <c r="F55" i="54" s="1"/>
  <c r="A1" i="56"/>
  <c r="A5" i="56"/>
  <c r="B5" i="56"/>
  <c r="P22" i="56"/>
  <c r="P23" i="56"/>
  <c r="P24" i="56"/>
  <c r="P25" i="56"/>
  <c r="P26" i="56"/>
  <c r="P27" i="56"/>
  <c r="P28" i="56"/>
  <c r="P29" i="56"/>
  <c r="A1" i="57"/>
  <c r="C2" i="57"/>
  <c r="A5" i="57"/>
  <c r="C5" i="57"/>
  <c r="D5" i="57"/>
  <c r="H5" i="57"/>
  <c r="J40" i="57"/>
  <c r="K40" i="57"/>
  <c r="L40" i="57"/>
  <c r="P40" i="57"/>
  <c r="M40" i="57" s="1"/>
  <c r="J41" i="57"/>
  <c r="K41" i="57"/>
  <c r="L41" i="57"/>
  <c r="P41" i="57"/>
  <c r="M41" i="57" s="1"/>
  <c r="J42" i="57"/>
  <c r="K42" i="57"/>
  <c r="L42" i="57"/>
  <c r="M42" i="57"/>
  <c r="P42" i="57"/>
  <c r="J43" i="57"/>
  <c r="K43" i="57"/>
  <c r="L43" i="57"/>
  <c r="P43" i="57"/>
  <c r="M43" i="57" s="1"/>
  <c r="J44" i="57"/>
  <c r="K44" i="57"/>
  <c r="L44" i="57"/>
  <c r="P44" i="57"/>
  <c r="M44" i="57" s="1"/>
  <c r="J45" i="57"/>
  <c r="K45" i="57"/>
  <c r="L45" i="57"/>
  <c r="P45" i="57"/>
  <c r="M45" i="57" s="1"/>
  <c r="J46" i="57"/>
  <c r="K46" i="57"/>
  <c r="L46" i="57"/>
  <c r="M46" i="57"/>
  <c r="P46" i="57"/>
  <c r="J47" i="57"/>
  <c r="K47" i="57"/>
  <c r="L47" i="57"/>
  <c r="P47" i="57"/>
  <c r="M47" i="57" s="1"/>
  <c r="J48" i="57"/>
  <c r="K48" i="57"/>
  <c r="L48" i="57"/>
  <c r="P48" i="57"/>
  <c r="M48" i="57" s="1"/>
  <c r="J49" i="57"/>
  <c r="K49" i="57"/>
  <c r="L49" i="57"/>
  <c r="P49" i="57"/>
  <c r="M49" i="57" s="1"/>
  <c r="J50" i="57"/>
  <c r="K50" i="57"/>
  <c r="L50" i="57"/>
  <c r="M50" i="57"/>
  <c r="P50" i="57"/>
  <c r="J51" i="57"/>
  <c r="K51" i="57"/>
  <c r="L51" i="57"/>
  <c r="P51" i="57"/>
  <c r="M51" i="57" s="1"/>
  <c r="J52" i="57"/>
  <c r="K52" i="57"/>
  <c r="L52" i="57"/>
  <c r="P52" i="57"/>
  <c r="M52" i="57" s="1"/>
  <c r="J53" i="57"/>
  <c r="K53" i="57"/>
  <c r="L53" i="57"/>
  <c r="P53" i="57"/>
  <c r="M53" i="57" s="1"/>
  <c r="J54" i="57"/>
  <c r="K54" i="57"/>
  <c r="L54" i="57"/>
  <c r="M54" i="57"/>
  <c r="P54" i="57"/>
  <c r="J55" i="57"/>
  <c r="K55" i="57"/>
  <c r="L55" i="57"/>
  <c r="P55" i="57"/>
  <c r="M55" i="57" s="1"/>
  <c r="J56" i="57"/>
  <c r="K56" i="57"/>
  <c r="L56" i="57"/>
  <c r="P56" i="57"/>
  <c r="M56" i="57" s="1"/>
  <c r="J57" i="57"/>
  <c r="K57" i="57"/>
  <c r="L57" i="57"/>
  <c r="P57" i="57"/>
  <c r="M57" i="57" s="1"/>
  <c r="J58" i="57"/>
  <c r="K58" i="57"/>
  <c r="L58" i="57"/>
  <c r="M58" i="57"/>
  <c r="P58" i="57"/>
  <c r="J59" i="57"/>
  <c r="K59" i="57"/>
  <c r="L59" i="57"/>
  <c r="P59" i="57"/>
  <c r="M59" i="57" s="1"/>
  <c r="J60" i="57"/>
  <c r="K60" i="57"/>
  <c r="L60" i="57"/>
  <c r="P60" i="57"/>
  <c r="M60" i="57" s="1"/>
  <c r="J61" i="57"/>
  <c r="K61" i="57"/>
  <c r="L61" i="57"/>
  <c r="P61" i="57"/>
  <c r="M61" i="57" s="1"/>
  <c r="J62" i="57"/>
  <c r="K62" i="57"/>
  <c r="L62" i="57"/>
  <c r="M62" i="57"/>
  <c r="P62" i="57"/>
  <c r="J63" i="57"/>
  <c r="K63" i="57"/>
  <c r="L63" i="57"/>
  <c r="P63" i="57"/>
  <c r="M63" i="57" s="1"/>
  <c r="J64" i="57"/>
  <c r="K64" i="57"/>
  <c r="L64" i="57"/>
  <c r="P64" i="57"/>
  <c r="M64" i="57" s="1"/>
  <c r="J65" i="57"/>
  <c r="K65" i="57"/>
  <c r="L65" i="57"/>
  <c r="P65" i="57"/>
  <c r="M65" i="57" s="1"/>
  <c r="J66" i="57"/>
  <c r="K66" i="57"/>
  <c r="L66" i="57"/>
  <c r="M66" i="57"/>
  <c r="P66" i="57"/>
  <c r="J67" i="57"/>
  <c r="K67" i="57"/>
  <c r="L67" i="57"/>
  <c r="M67" i="57"/>
  <c r="P67" i="57"/>
  <c r="J68" i="57"/>
  <c r="K68" i="57"/>
  <c r="L68" i="57"/>
  <c r="P68" i="57"/>
  <c r="M68" i="57" s="1"/>
  <c r="J69" i="57"/>
  <c r="K69" i="57"/>
  <c r="L69" i="57"/>
  <c r="P69" i="57"/>
  <c r="M69" i="57" s="1"/>
  <c r="J70" i="57"/>
  <c r="K70" i="57"/>
  <c r="L70" i="57"/>
  <c r="M70" i="57"/>
  <c r="P70" i="57"/>
  <c r="J71" i="57"/>
  <c r="K71" i="57"/>
  <c r="L71" i="57"/>
  <c r="M71" i="57"/>
  <c r="P71" i="57"/>
  <c r="J72" i="57"/>
  <c r="K72" i="57"/>
  <c r="L72" i="57"/>
  <c r="P72" i="57"/>
  <c r="M72" i="57" s="1"/>
  <c r="J73" i="57"/>
  <c r="K73" i="57"/>
  <c r="L73" i="57"/>
  <c r="P73" i="57"/>
  <c r="M73" i="57" s="1"/>
  <c r="J74" i="57"/>
  <c r="K74" i="57"/>
  <c r="L74" i="57"/>
  <c r="M74" i="57"/>
  <c r="P74" i="57"/>
  <c r="J75" i="57"/>
  <c r="K75" i="57"/>
  <c r="L75" i="57"/>
  <c r="P75" i="57"/>
  <c r="M75" i="57" s="1"/>
  <c r="J76" i="57"/>
  <c r="K76" i="57"/>
  <c r="L76" i="57"/>
  <c r="P76" i="57"/>
  <c r="M76" i="57" s="1"/>
  <c r="J77" i="57"/>
  <c r="K77" i="57"/>
  <c r="L77" i="57"/>
  <c r="P77" i="57"/>
  <c r="M77" i="57" s="1"/>
  <c r="J78" i="57"/>
  <c r="K78" i="57"/>
  <c r="L78" i="57"/>
  <c r="M78" i="57"/>
  <c r="P78" i="57"/>
  <c r="J79" i="57"/>
  <c r="K79" i="57"/>
  <c r="L79" i="57"/>
  <c r="P79" i="57"/>
  <c r="M79" i="57" s="1"/>
  <c r="J80" i="57"/>
  <c r="K80" i="57"/>
  <c r="L80" i="57"/>
  <c r="P80" i="57"/>
  <c r="M80" i="57" s="1"/>
  <c r="J81" i="57"/>
  <c r="K81" i="57"/>
  <c r="L81" i="57"/>
  <c r="P81" i="57"/>
  <c r="M81" i="57" s="1"/>
  <c r="J82" i="57"/>
  <c r="K82" i="57"/>
  <c r="L82" i="57"/>
  <c r="M82" i="57"/>
  <c r="P82" i="57"/>
  <c r="J83" i="57"/>
  <c r="K83" i="57"/>
  <c r="L83" i="57"/>
  <c r="P83" i="57"/>
  <c r="M83" i="57" s="1"/>
  <c r="J84" i="57"/>
  <c r="K84" i="57"/>
  <c r="L84" i="57"/>
  <c r="P84" i="57"/>
  <c r="M84" i="57" s="1"/>
  <c r="J85" i="57"/>
  <c r="K85" i="57"/>
  <c r="L85" i="57"/>
  <c r="P85" i="57"/>
  <c r="M85" i="57" s="1"/>
  <c r="J86" i="57"/>
  <c r="K86" i="57"/>
  <c r="L86" i="57"/>
  <c r="M86" i="57"/>
  <c r="P86" i="57"/>
  <c r="J87" i="57"/>
  <c r="K87" i="57"/>
  <c r="L87" i="57"/>
  <c r="P87" i="57"/>
  <c r="M87" i="57" s="1"/>
  <c r="J88" i="57"/>
  <c r="K88" i="57"/>
  <c r="L88" i="57"/>
  <c r="P88" i="57"/>
  <c r="M88" i="57" s="1"/>
  <c r="J89" i="57"/>
  <c r="K89" i="57"/>
  <c r="L89" i="57"/>
  <c r="P89" i="57"/>
  <c r="M89" i="57" s="1"/>
  <c r="J90" i="57"/>
  <c r="K90" i="57"/>
  <c r="L90" i="57"/>
  <c r="M90" i="57"/>
  <c r="P90" i="57"/>
  <c r="J91" i="57"/>
  <c r="K91" i="57"/>
  <c r="L91" i="57"/>
  <c r="P91" i="57"/>
  <c r="M91" i="57" s="1"/>
  <c r="J92" i="57"/>
  <c r="K92" i="57"/>
  <c r="L92" i="57"/>
  <c r="P92" i="57"/>
  <c r="M92" i="57" s="1"/>
  <c r="J93" i="57"/>
  <c r="K93" i="57"/>
  <c r="L93" i="57"/>
  <c r="P93" i="57"/>
  <c r="M93" i="57" s="1"/>
  <c r="J94" i="57"/>
  <c r="K94" i="57"/>
  <c r="L94" i="57"/>
  <c r="M94" i="57"/>
  <c r="P94" i="57"/>
  <c r="J95" i="57"/>
  <c r="K95" i="57"/>
  <c r="L95" i="57"/>
  <c r="P95" i="57"/>
  <c r="M95" i="57" s="1"/>
  <c r="J96" i="57"/>
  <c r="K96" i="57"/>
  <c r="L96" i="57"/>
  <c r="P96" i="57"/>
  <c r="M96" i="57" s="1"/>
  <c r="J97" i="57"/>
  <c r="K97" i="57"/>
  <c r="L97" i="57"/>
  <c r="P97" i="57"/>
  <c r="M97" i="57" s="1"/>
  <c r="J98" i="57"/>
  <c r="K98" i="57"/>
  <c r="L98" i="57"/>
  <c r="M98" i="57"/>
  <c r="P98" i="57"/>
  <c r="J99" i="57"/>
  <c r="K99" i="57"/>
  <c r="L99" i="57"/>
  <c r="P99" i="57"/>
  <c r="M99" i="57" s="1"/>
  <c r="J100" i="57"/>
  <c r="K100" i="57"/>
  <c r="L100" i="57"/>
  <c r="P100" i="57"/>
  <c r="M100" i="57" s="1"/>
  <c r="J101" i="57"/>
  <c r="K101" i="57"/>
  <c r="L101" i="57"/>
  <c r="P101" i="57"/>
  <c r="M101" i="57" s="1"/>
  <c r="J102" i="57"/>
  <c r="K102" i="57"/>
  <c r="L102" i="57"/>
  <c r="M102" i="57"/>
  <c r="P102" i="57"/>
  <c r="J103" i="57"/>
  <c r="K103" i="57"/>
  <c r="L103" i="57"/>
  <c r="P103" i="57"/>
  <c r="M103" i="57" s="1"/>
  <c r="J104" i="57"/>
  <c r="K104" i="57"/>
  <c r="L104" i="57"/>
  <c r="P104" i="57"/>
  <c r="M104" i="57" s="1"/>
  <c r="J105" i="57"/>
  <c r="K105" i="57"/>
  <c r="L105" i="57"/>
  <c r="P105" i="57"/>
  <c r="M105" i="57" s="1"/>
  <c r="J106" i="57"/>
  <c r="K106" i="57"/>
  <c r="L106" i="57"/>
  <c r="M106" i="57"/>
  <c r="P106" i="57"/>
  <c r="J107" i="57"/>
  <c r="K107" i="57"/>
  <c r="L107" i="57"/>
  <c r="P107" i="57"/>
  <c r="M107" i="57" s="1"/>
  <c r="J108" i="57"/>
  <c r="K108" i="57"/>
  <c r="L108" i="57"/>
  <c r="P108" i="57"/>
  <c r="M108" i="57" s="1"/>
  <c r="J109" i="57"/>
  <c r="K109" i="57"/>
  <c r="L109" i="57"/>
  <c r="P109" i="57"/>
  <c r="M109" i="57" s="1"/>
  <c r="J110" i="57"/>
  <c r="K110" i="57"/>
  <c r="L110" i="57"/>
  <c r="M110" i="57"/>
  <c r="P110" i="57"/>
  <c r="J111" i="57"/>
  <c r="K111" i="57"/>
  <c r="L111" i="57"/>
  <c r="P111" i="57"/>
  <c r="M111" i="57" s="1"/>
  <c r="J112" i="57"/>
  <c r="K112" i="57"/>
  <c r="L112" i="57"/>
  <c r="P112" i="57"/>
  <c r="M112" i="57" s="1"/>
  <c r="J113" i="57"/>
  <c r="K113" i="57"/>
  <c r="L113" i="57"/>
  <c r="P113" i="57"/>
  <c r="M113" i="57" s="1"/>
  <c r="J114" i="57"/>
  <c r="K114" i="57"/>
  <c r="L114" i="57"/>
  <c r="M114" i="57"/>
  <c r="P114" i="57"/>
  <c r="J115" i="57"/>
  <c r="K115" i="57"/>
  <c r="L115" i="57"/>
  <c r="P115" i="57"/>
  <c r="M115" i="57" s="1"/>
  <c r="J116" i="57"/>
  <c r="K116" i="57"/>
  <c r="L116" i="57"/>
  <c r="P116" i="57"/>
  <c r="M116" i="57" s="1"/>
  <c r="J117" i="57"/>
  <c r="K117" i="57"/>
  <c r="L117" i="57"/>
  <c r="P117" i="57"/>
  <c r="M117" i="57" s="1"/>
  <c r="J118" i="57"/>
  <c r="K118" i="57"/>
  <c r="L118" i="57"/>
  <c r="M118" i="57"/>
  <c r="P118" i="57"/>
  <c r="J119" i="57"/>
  <c r="K119" i="57"/>
  <c r="L119" i="57"/>
  <c r="P119" i="57"/>
  <c r="M119" i="57" s="1"/>
  <c r="J120" i="57"/>
  <c r="K120" i="57"/>
  <c r="L120" i="57"/>
  <c r="P120" i="57"/>
  <c r="M120" i="57" s="1"/>
  <c r="J121" i="57"/>
  <c r="K121" i="57"/>
  <c r="L121" i="57"/>
  <c r="P121" i="57"/>
  <c r="M121" i="57" s="1"/>
  <c r="J122" i="57"/>
  <c r="K122" i="57"/>
  <c r="L122" i="57"/>
  <c r="M122" i="57"/>
  <c r="P122" i="57"/>
  <c r="J123" i="57"/>
  <c r="K123" i="57"/>
  <c r="L123" i="57"/>
  <c r="P123" i="57"/>
  <c r="M123" i="57" s="1"/>
  <c r="J124" i="57"/>
  <c r="K124" i="57"/>
  <c r="L124" i="57"/>
  <c r="P124" i="57"/>
  <c r="M124" i="57" s="1"/>
  <c r="J125" i="57"/>
  <c r="K125" i="57"/>
  <c r="L125" i="57"/>
  <c r="P125" i="57"/>
  <c r="M125" i="57" s="1"/>
  <c r="J126" i="57"/>
  <c r="K126" i="57"/>
  <c r="L126" i="57"/>
  <c r="M126" i="57"/>
  <c r="P126" i="57"/>
  <c r="J127" i="57"/>
  <c r="K127" i="57"/>
  <c r="L127" i="57"/>
  <c r="P127" i="57"/>
  <c r="M127" i="57" s="1"/>
  <c r="J128" i="57"/>
  <c r="K128" i="57"/>
  <c r="L128" i="57"/>
  <c r="P128" i="57"/>
  <c r="M128" i="57" s="1"/>
  <c r="J129" i="57"/>
  <c r="K129" i="57"/>
  <c r="L129" i="57"/>
  <c r="P129" i="57"/>
  <c r="M129" i="57" s="1"/>
  <c r="J130" i="57"/>
  <c r="K130" i="57"/>
  <c r="L130" i="57"/>
  <c r="M130" i="57"/>
  <c r="P130" i="57"/>
  <c r="J131" i="57"/>
  <c r="K131" i="57"/>
  <c r="L131" i="57"/>
  <c r="P131" i="57"/>
  <c r="M131" i="57" s="1"/>
  <c r="J132" i="57"/>
  <c r="K132" i="57"/>
  <c r="L132" i="57"/>
  <c r="P132" i="57"/>
  <c r="M132" i="57" s="1"/>
  <c r="J133" i="57"/>
  <c r="K133" i="57"/>
  <c r="L133" i="57"/>
  <c r="P133" i="57"/>
  <c r="M133" i="57" s="1"/>
  <c r="J134" i="57"/>
  <c r="K134" i="57"/>
  <c r="L134" i="57"/>
  <c r="M134" i="57"/>
  <c r="P134" i="57"/>
  <c r="J135" i="57"/>
  <c r="K135" i="57"/>
  <c r="L135" i="57"/>
  <c r="P135" i="57"/>
  <c r="M135" i="57" s="1"/>
  <c r="J136" i="57"/>
  <c r="K136" i="57"/>
  <c r="L136" i="57"/>
  <c r="P136" i="57"/>
  <c r="M136" i="57" s="1"/>
  <c r="J137" i="57"/>
  <c r="K137" i="57"/>
  <c r="L137" i="57"/>
  <c r="P137" i="57"/>
  <c r="M137" i="57" s="1"/>
  <c r="J138" i="57"/>
  <c r="K138" i="57"/>
  <c r="L138" i="57"/>
  <c r="M138" i="57"/>
  <c r="P138" i="57"/>
  <c r="J139" i="57"/>
  <c r="K139" i="57"/>
  <c r="L139" i="57"/>
  <c r="P139" i="57"/>
  <c r="M139" i="57" s="1"/>
  <c r="J140" i="57"/>
  <c r="K140" i="57"/>
  <c r="L140" i="57"/>
  <c r="P140" i="57"/>
  <c r="M140" i="57" s="1"/>
  <c r="J141" i="57"/>
  <c r="K141" i="57"/>
  <c r="L141" i="57"/>
  <c r="P141" i="57"/>
  <c r="M141" i="57" s="1"/>
  <c r="J142" i="57"/>
  <c r="K142" i="57"/>
  <c r="L142" i="57"/>
  <c r="M142" i="57"/>
  <c r="P142" i="57"/>
  <c r="J143" i="57"/>
  <c r="K143" i="57"/>
  <c r="L143" i="57"/>
  <c r="P143" i="57"/>
  <c r="M143" i="57" s="1"/>
  <c r="J144" i="57"/>
  <c r="K144" i="57"/>
  <c r="L144" i="57"/>
  <c r="P144" i="57"/>
  <c r="M144" i="57" s="1"/>
  <c r="J145" i="57"/>
  <c r="K145" i="57"/>
  <c r="L145" i="57"/>
  <c r="P145" i="57"/>
  <c r="M145" i="57" s="1"/>
  <c r="J146" i="57"/>
  <c r="K146" i="57"/>
  <c r="L146" i="57"/>
  <c r="M146" i="57"/>
  <c r="P146" i="57"/>
  <c r="J147" i="57"/>
  <c r="K147" i="57"/>
  <c r="L147" i="57"/>
  <c r="P147" i="57"/>
  <c r="M147" i="57" s="1"/>
  <c r="J148" i="57"/>
  <c r="K148" i="57"/>
  <c r="L148" i="57"/>
  <c r="P148" i="57"/>
  <c r="M148" i="57" s="1"/>
  <c r="J149" i="57"/>
  <c r="K149" i="57"/>
  <c r="L149" i="57"/>
  <c r="P149" i="57"/>
  <c r="M149" i="57" s="1"/>
  <c r="J150" i="57"/>
  <c r="K150" i="57"/>
  <c r="L150" i="57"/>
  <c r="M150" i="57"/>
  <c r="P150" i="57"/>
  <c r="J151" i="57"/>
  <c r="K151" i="57"/>
  <c r="L151" i="57"/>
  <c r="P151" i="57"/>
  <c r="M151" i="57" s="1"/>
  <c r="J152" i="57"/>
  <c r="K152" i="57"/>
  <c r="L152" i="57"/>
  <c r="P152" i="57"/>
  <c r="M152" i="57" s="1"/>
  <c r="J153" i="57"/>
  <c r="K153" i="57"/>
  <c r="L153" i="57"/>
  <c r="P153" i="57"/>
  <c r="M153" i="57" s="1"/>
  <c r="J154" i="57"/>
  <c r="K154" i="57"/>
  <c r="L154" i="57"/>
  <c r="M154" i="57"/>
  <c r="P154" i="57"/>
  <c r="J155" i="57"/>
  <c r="K155" i="57"/>
  <c r="L155" i="57"/>
  <c r="P155" i="57"/>
  <c r="M155" i="57" s="1"/>
  <c r="J156" i="57"/>
  <c r="K156" i="57"/>
  <c r="L156" i="57"/>
  <c r="P156" i="57"/>
  <c r="M156" i="57" s="1"/>
  <c r="A1" i="58"/>
  <c r="E2" i="58"/>
  <c r="Y3" i="58"/>
  <c r="A4" i="58"/>
  <c r="E4" i="58"/>
  <c r="M4" i="58"/>
  <c r="Y5" i="58"/>
  <c r="AC1" i="58" s="1"/>
  <c r="C7" i="58"/>
  <c r="D7" i="58"/>
  <c r="E7" i="58"/>
  <c r="G7" i="58"/>
  <c r="I7" i="58"/>
  <c r="L7" i="58"/>
  <c r="C9" i="58"/>
  <c r="D9" i="58"/>
  <c r="E9" i="58"/>
  <c r="G9" i="58"/>
  <c r="I9" i="58"/>
  <c r="L9" i="58"/>
  <c r="C11" i="58"/>
  <c r="D11" i="58"/>
  <c r="E11" i="58"/>
  <c r="G11" i="58"/>
  <c r="I11" i="58"/>
  <c r="L11" i="58"/>
  <c r="C13" i="58"/>
  <c r="D13" i="58"/>
  <c r="E13" i="58"/>
  <c r="J18" i="58" s="1"/>
  <c r="G13" i="58"/>
  <c r="I13" i="58"/>
  <c r="L13" i="58"/>
  <c r="D18" i="58"/>
  <c r="F18" i="58"/>
  <c r="H18" i="58"/>
  <c r="B19" i="58"/>
  <c r="B20" i="58"/>
  <c r="B21" i="58"/>
  <c r="K41" i="58"/>
  <c r="A1" i="60"/>
  <c r="A5" i="60"/>
  <c r="B5" i="60"/>
  <c r="P22" i="60"/>
  <c r="P23" i="60"/>
  <c r="P24" i="60"/>
  <c r="P25" i="60"/>
  <c r="P26" i="60"/>
  <c r="P27" i="60"/>
  <c r="P28" i="60"/>
  <c r="P29" i="60"/>
  <c r="A1" i="61"/>
  <c r="C2" i="61"/>
  <c r="A5" i="61"/>
  <c r="C5" i="61"/>
  <c r="D5" i="61"/>
  <c r="H5" i="61"/>
  <c r="J40" i="61"/>
  <c r="K40" i="61"/>
  <c r="L40" i="61"/>
  <c r="P40" i="61"/>
  <c r="M40" i="61" s="1"/>
  <c r="J41" i="61"/>
  <c r="K41" i="61"/>
  <c r="L41" i="61"/>
  <c r="P41" i="61"/>
  <c r="M41" i="61" s="1"/>
  <c r="J42" i="61"/>
  <c r="K42" i="61"/>
  <c r="L42" i="61"/>
  <c r="M42" i="61"/>
  <c r="P42" i="61"/>
  <c r="J43" i="61"/>
  <c r="K43" i="61"/>
  <c r="L43" i="61"/>
  <c r="M43" i="61"/>
  <c r="P43" i="61"/>
  <c r="J44" i="61"/>
  <c r="K44" i="61"/>
  <c r="L44" i="61"/>
  <c r="P44" i="61"/>
  <c r="M44" i="61" s="1"/>
  <c r="J45" i="61"/>
  <c r="K45" i="61"/>
  <c r="L45" i="61"/>
  <c r="P45" i="61"/>
  <c r="M45" i="61" s="1"/>
  <c r="J46" i="61"/>
  <c r="K46" i="61"/>
  <c r="L46" i="61"/>
  <c r="M46" i="61"/>
  <c r="P46" i="61"/>
  <c r="J47" i="61"/>
  <c r="K47" i="61"/>
  <c r="L47" i="61"/>
  <c r="M47" i="61"/>
  <c r="P47" i="61"/>
  <c r="J48" i="61"/>
  <c r="K48" i="61"/>
  <c r="L48" i="61"/>
  <c r="P48" i="61"/>
  <c r="M48" i="61" s="1"/>
  <c r="J49" i="61"/>
  <c r="K49" i="61"/>
  <c r="L49" i="61"/>
  <c r="P49" i="61"/>
  <c r="M49" i="61" s="1"/>
  <c r="J50" i="61"/>
  <c r="K50" i="61"/>
  <c r="L50" i="61"/>
  <c r="M50" i="61"/>
  <c r="P50" i="61"/>
  <c r="J51" i="61"/>
  <c r="K51" i="61"/>
  <c r="L51" i="61"/>
  <c r="M51" i="61"/>
  <c r="P51" i="61"/>
  <c r="J52" i="61"/>
  <c r="K52" i="61"/>
  <c r="L52" i="61"/>
  <c r="P52" i="61"/>
  <c r="M52" i="61" s="1"/>
  <c r="J53" i="61"/>
  <c r="K53" i="61"/>
  <c r="L53" i="61"/>
  <c r="P53" i="61"/>
  <c r="M53" i="61" s="1"/>
  <c r="J54" i="61"/>
  <c r="K54" i="61"/>
  <c r="L54" i="61"/>
  <c r="M54" i="61"/>
  <c r="P54" i="61"/>
  <c r="J55" i="61"/>
  <c r="K55" i="61"/>
  <c r="L55" i="61"/>
  <c r="M55" i="61"/>
  <c r="P55" i="61"/>
  <c r="J56" i="61"/>
  <c r="K56" i="61"/>
  <c r="L56" i="61"/>
  <c r="P56" i="61"/>
  <c r="M56" i="61" s="1"/>
  <c r="J57" i="61"/>
  <c r="K57" i="61"/>
  <c r="L57" i="61"/>
  <c r="P57" i="61"/>
  <c r="M57" i="61" s="1"/>
  <c r="J58" i="61"/>
  <c r="K58" i="61"/>
  <c r="L58" i="61"/>
  <c r="M58" i="61"/>
  <c r="P58" i="61"/>
  <c r="J59" i="61"/>
  <c r="K59" i="61"/>
  <c r="L59" i="61"/>
  <c r="M59" i="61"/>
  <c r="P59" i="61"/>
  <c r="J60" i="61"/>
  <c r="K60" i="61"/>
  <c r="L60" i="61"/>
  <c r="P60" i="61"/>
  <c r="M60" i="61" s="1"/>
  <c r="J61" i="61"/>
  <c r="K61" i="61"/>
  <c r="L61" i="61"/>
  <c r="P61" i="61"/>
  <c r="M61" i="61" s="1"/>
  <c r="J62" i="61"/>
  <c r="K62" i="61"/>
  <c r="L62" i="61"/>
  <c r="M62" i="61"/>
  <c r="P62" i="61"/>
  <c r="J63" i="61"/>
  <c r="K63" i="61"/>
  <c r="L63" i="61"/>
  <c r="M63" i="61"/>
  <c r="P63" i="61"/>
  <c r="J64" i="61"/>
  <c r="K64" i="61"/>
  <c r="L64" i="61"/>
  <c r="P64" i="61"/>
  <c r="M64" i="61" s="1"/>
  <c r="J65" i="61"/>
  <c r="K65" i="61"/>
  <c r="L65" i="61"/>
  <c r="P65" i="61"/>
  <c r="M65" i="61" s="1"/>
  <c r="J66" i="61"/>
  <c r="K66" i="61"/>
  <c r="L66" i="61"/>
  <c r="M66" i="61"/>
  <c r="P66" i="61"/>
  <c r="J67" i="61"/>
  <c r="K67" i="61"/>
  <c r="L67" i="61"/>
  <c r="M67" i="61"/>
  <c r="P67" i="61"/>
  <c r="J68" i="61"/>
  <c r="K68" i="61"/>
  <c r="L68" i="61"/>
  <c r="P68" i="61"/>
  <c r="M68" i="61" s="1"/>
  <c r="J69" i="61"/>
  <c r="K69" i="61"/>
  <c r="L69" i="61"/>
  <c r="P69" i="61"/>
  <c r="M69" i="61" s="1"/>
  <c r="J70" i="61"/>
  <c r="K70" i="61"/>
  <c r="L70" i="61"/>
  <c r="M70" i="61"/>
  <c r="P70" i="61"/>
  <c r="J71" i="61"/>
  <c r="K71" i="61"/>
  <c r="L71" i="61"/>
  <c r="M71" i="61"/>
  <c r="P71" i="61"/>
  <c r="J72" i="61"/>
  <c r="K72" i="61"/>
  <c r="L72" i="61"/>
  <c r="P72" i="61"/>
  <c r="M72" i="61" s="1"/>
  <c r="J73" i="61"/>
  <c r="K73" i="61"/>
  <c r="L73" i="61"/>
  <c r="P73" i="61"/>
  <c r="M73" i="61" s="1"/>
  <c r="J74" i="61"/>
  <c r="K74" i="61"/>
  <c r="L74" i="61"/>
  <c r="M74" i="61"/>
  <c r="P74" i="61"/>
  <c r="J75" i="61"/>
  <c r="K75" i="61"/>
  <c r="L75" i="61"/>
  <c r="M75" i="61"/>
  <c r="P75" i="61"/>
  <c r="J76" i="61"/>
  <c r="K76" i="61"/>
  <c r="L76" i="61"/>
  <c r="P76" i="61"/>
  <c r="M76" i="61" s="1"/>
  <c r="J77" i="61"/>
  <c r="K77" i="61"/>
  <c r="L77" i="61"/>
  <c r="P77" i="61"/>
  <c r="M77" i="61" s="1"/>
  <c r="J78" i="61"/>
  <c r="K78" i="61"/>
  <c r="L78" i="61"/>
  <c r="M78" i="61"/>
  <c r="P78" i="61"/>
  <c r="J79" i="61"/>
  <c r="K79" i="61"/>
  <c r="L79" i="61"/>
  <c r="M79" i="61"/>
  <c r="P79" i="61"/>
  <c r="J80" i="61"/>
  <c r="K80" i="61"/>
  <c r="L80" i="61"/>
  <c r="P80" i="61"/>
  <c r="M80" i="61" s="1"/>
  <c r="J81" i="61"/>
  <c r="K81" i="61"/>
  <c r="L81" i="61"/>
  <c r="P81" i="61"/>
  <c r="M81" i="61" s="1"/>
  <c r="J82" i="61"/>
  <c r="K82" i="61"/>
  <c r="L82" i="61"/>
  <c r="M82" i="61"/>
  <c r="P82" i="61"/>
  <c r="J83" i="61"/>
  <c r="K83" i="61"/>
  <c r="L83" i="61"/>
  <c r="P83" i="61"/>
  <c r="M83" i="61" s="1"/>
  <c r="J84" i="61"/>
  <c r="K84" i="61"/>
  <c r="L84" i="61"/>
  <c r="P84" i="61"/>
  <c r="M84" i="61" s="1"/>
  <c r="J85" i="61"/>
  <c r="K85" i="61"/>
  <c r="L85" i="61"/>
  <c r="P85" i="61"/>
  <c r="M85" i="61" s="1"/>
  <c r="J86" i="61"/>
  <c r="K86" i="61"/>
  <c r="L86" i="61"/>
  <c r="M86" i="61"/>
  <c r="P86" i="61"/>
  <c r="J87" i="61"/>
  <c r="K87" i="61"/>
  <c r="L87" i="61"/>
  <c r="P87" i="61"/>
  <c r="M87" i="61" s="1"/>
  <c r="J88" i="61"/>
  <c r="K88" i="61"/>
  <c r="L88" i="61"/>
  <c r="P88" i="61"/>
  <c r="M88" i="61" s="1"/>
  <c r="J89" i="61"/>
  <c r="K89" i="61"/>
  <c r="L89" i="61"/>
  <c r="P89" i="61"/>
  <c r="M89" i="61" s="1"/>
  <c r="J90" i="61"/>
  <c r="K90" i="61"/>
  <c r="L90" i="61"/>
  <c r="M90" i="61"/>
  <c r="P90" i="61"/>
  <c r="J91" i="61"/>
  <c r="K91" i="61"/>
  <c r="L91" i="61"/>
  <c r="P91" i="61"/>
  <c r="M91" i="61" s="1"/>
  <c r="J92" i="61"/>
  <c r="K92" i="61"/>
  <c r="L92" i="61"/>
  <c r="P92" i="61"/>
  <c r="M92" i="61" s="1"/>
  <c r="J93" i="61"/>
  <c r="K93" i="61"/>
  <c r="L93" i="61"/>
  <c r="P93" i="61"/>
  <c r="M93" i="61" s="1"/>
  <c r="J94" i="61"/>
  <c r="K94" i="61"/>
  <c r="L94" i="61"/>
  <c r="M94" i="61"/>
  <c r="P94" i="61"/>
  <c r="J95" i="61"/>
  <c r="K95" i="61"/>
  <c r="L95" i="61"/>
  <c r="P95" i="61"/>
  <c r="M95" i="61" s="1"/>
  <c r="J96" i="61"/>
  <c r="K96" i="61"/>
  <c r="L96" i="61"/>
  <c r="P96" i="61"/>
  <c r="M96" i="61" s="1"/>
  <c r="J97" i="61"/>
  <c r="K97" i="61"/>
  <c r="L97" i="61"/>
  <c r="P97" i="61"/>
  <c r="M97" i="61" s="1"/>
  <c r="J98" i="61"/>
  <c r="K98" i="61"/>
  <c r="L98" i="61"/>
  <c r="M98" i="61"/>
  <c r="P98" i="61"/>
  <c r="J99" i="61"/>
  <c r="K99" i="61"/>
  <c r="L99" i="61"/>
  <c r="P99" i="61"/>
  <c r="M99" i="61" s="1"/>
  <c r="J100" i="61"/>
  <c r="K100" i="61"/>
  <c r="L100" i="61"/>
  <c r="P100" i="61"/>
  <c r="M100" i="61" s="1"/>
  <c r="J101" i="61"/>
  <c r="K101" i="61"/>
  <c r="L101" i="61"/>
  <c r="M101" i="61"/>
  <c r="P101" i="61"/>
  <c r="J102" i="61"/>
  <c r="K102" i="61"/>
  <c r="L102" i="61"/>
  <c r="P102" i="61"/>
  <c r="M102" i="61" s="1"/>
  <c r="J103" i="61"/>
  <c r="K103" i="61"/>
  <c r="L103" i="61"/>
  <c r="P103" i="61"/>
  <c r="M103" i="61" s="1"/>
  <c r="J104" i="61"/>
  <c r="K104" i="61"/>
  <c r="L104" i="61"/>
  <c r="P104" i="61"/>
  <c r="M104" i="61" s="1"/>
  <c r="J105" i="61"/>
  <c r="K105" i="61"/>
  <c r="L105" i="61"/>
  <c r="M105" i="61"/>
  <c r="P105" i="61"/>
  <c r="J106" i="61"/>
  <c r="K106" i="61"/>
  <c r="L106" i="61"/>
  <c r="P106" i="61"/>
  <c r="M106" i="61" s="1"/>
  <c r="J107" i="61"/>
  <c r="K107" i="61"/>
  <c r="L107" i="61"/>
  <c r="P107" i="61"/>
  <c r="M107" i="61" s="1"/>
  <c r="J108" i="61"/>
  <c r="K108" i="61"/>
  <c r="L108" i="61"/>
  <c r="P108" i="61"/>
  <c r="M108" i="61" s="1"/>
  <c r="J109" i="61"/>
  <c r="K109" i="61"/>
  <c r="L109" i="61"/>
  <c r="M109" i="61"/>
  <c r="P109" i="61"/>
  <c r="J110" i="61"/>
  <c r="K110" i="61"/>
  <c r="L110" i="61"/>
  <c r="P110" i="61"/>
  <c r="M110" i="61" s="1"/>
  <c r="J111" i="61"/>
  <c r="K111" i="61"/>
  <c r="L111" i="61"/>
  <c r="P111" i="61"/>
  <c r="M111" i="61" s="1"/>
  <c r="J112" i="61"/>
  <c r="K112" i="61"/>
  <c r="L112" i="61"/>
  <c r="P112" i="61"/>
  <c r="M112" i="61" s="1"/>
  <c r="J113" i="61"/>
  <c r="K113" i="61"/>
  <c r="L113" i="61"/>
  <c r="M113" i="61"/>
  <c r="P113" i="61"/>
  <c r="J114" i="61"/>
  <c r="K114" i="61"/>
  <c r="L114" i="61"/>
  <c r="P114" i="61"/>
  <c r="M114" i="61" s="1"/>
  <c r="J115" i="61"/>
  <c r="K115" i="61"/>
  <c r="L115" i="61"/>
  <c r="P115" i="61"/>
  <c r="M115" i="61" s="1"/>
  <c r="J116" i="61"/>
  <c r="K116" i="61"/>
  <c r="L116" i="61"/>
  <c r="P116" i="61"/>
  <c r="M116" i="61" s="1"/>
  <c r="J117" i="61"/>
  <c r="K117" i="61"/>
  <c r="L117" i="61"/>
  <c r="M117" i="61"/>
  <c r="P117" i="61"/>
  <c r="J118" i="61"/>
  <c r="K118" i="61"/>
  <c r="L118" i="61"/>
  <c r="P118" i="61"/>
  <c r="M118" i="61" s="1"/>
  <c r="J119" i="61"/>
  <c r="K119" i="61"/>
  <c r="L119" i="61"/>
  <c r="P119" i="61"/>
  <c r="M119" i="61" s="1"/>
  <c r="J120" i="61"/>
  <c r="K120" i="61"/>
  <c r="L120" i="61"/>
  <c r="P120" i="61"/>
  <c r="M120" i="61" s="1"/>
  <c r="J121" i="61"/>
  <c r="K121" i="61"/>
  <c r="L121" i="61"/>
  <c r="M121" i="61"/>
  <c r="P121" i="61"/>
  <c r="J122" i="61"/>
  <c r="K122" i="61"/>
  <c r="L122" i="61"/>
  <c r="P122" i="61"/>
  <c r="M122" i="61" s="1"/>
  <c r="J123" i="61"/>
  <c r="K123" i="61"/>
  <c r="L123" i="61"/>
  <c r="P123" i="61"/>
  <c r="M123" i="61" s="1"/>
  <c r="J124" i="61"/>
  <c r="K124" i="61"/>
  <c r="L124" i="61"/>
  <c r="P124" i="61"/>
  <c r="M124" i="61" s="1"/>
  <c r="J125" i="61"/>
  <c r="K125" i="61"/>
  <c r="L125" i="61"/>
  <c r="M125" i="61"/>
  <c r="P125" i="61"/>
  <c r="J126" i="61"/>
  <c r="K126" i="61"/>
  <c r="L126" i="61"/>
  <c r="P126" i="61"/>
  <c r="M126" i="61" s="1"/>
  <c r="J127" i="61"/>
  <c r="K127" i="61"/>
  <c r="L127" i="61"/>
  <c r="P127" i="61"/>
  <c r="M127" i="61" s="1"/>
  <c r="J128" i="61"/>
  <c r="K128" i="61"/>
  <c r="L128" i="61"/>
  <c r="P128" i="61"/>
  <c r="M128" i="61" s="1"/>
  <c r="J129" i="61"/>
  <c r="K129" i="61"/>
  <c r="L129" i="61"/>
  <c r="M129" i="61"/>
  <c r="P129" i="61"/>
  <c r="J130" i="61"/>
  <c r="K130" i="61"/>
  <c r="L130" i="61"/>
  <c r="P130" i="61"/>
  <c r="M130" i="61" s="1"/>
  <c r="J131" i="61"/>
  <c r="K131" i="61"/>
  <c r="L131" i="61"/>
  <c r="P131" i="61"/>
  <c r="M131" i="61" s="1"/>
  <c r="J132" i="61"/>
  <c r="K132" i="61"/>
  <c r="L132" i="61"/>
  <c r="P132" i="61"/>
  <c r="M132" i="61" s="1"/>
  <c r="J133" i="61"/>
  <c r="K133" i="61"/>
  <c r="L133" i="61"/>
  <c r="M133" i="61"/>
  <c r="P133" i="61"/>
  <c r="J134" i="61"/>
  <c r="K134" i="61"/>
  <c r="L134" i="61"/>
  <c r="P134" i="61"/>
  <c r="M134" i="61" s="1"/>
  <c r="J135" i="61"/>
  <c r="K135" i="61"/>
  <c r="L135" i="61"/>
  <c r="P135" i="61"/>
  <c r="M135" i="61" s="1"/>
  <c r="J136" i="61"/>
  <c r="K136" i="61"/>
  <c r="L136" i="61"/>
  <c r="P136" i="61"/>
  <c r="M136" i="61" s="1"/>
  <c r="J137" i="61"/>
  <c r="K137" i="61"/>
  <c r="L137" i="61"/>
  <c r="M137" i="61"/>
  <c r="P137" i="61"/>
  <c r="J138" i="61"/>
  <c r="K138" i="61"/>
  <c r="L138" i="61"/>
  <c r="P138" i="61"/>
  <c r="M138" i="61" s="1"/>
  <c r="J139" i="61"/>
  <c r="K139" i="61"/>
  <c r="L139" i="61"/>
  <c r="P139" i="61"/>
  <c r="M139" i="61" s="1"/>
  <c r="J140" i="61"/>
  <c r="K140" i="61"/>
  <c r="L140" i="61"/>
  <c r="P140" i="61"/>
  <c r="M140" i="61" s="1"/>
  <c r="J141" i="61"/>
  <c r="K141" i="61"/>
  <c r="L141" i="61"/>
  <c r="M141" i="61"/>
  <c r="P141" i="61"/>
  <c r="J142" i="61"/>
  <c r="K142" i="61"/>
  <c r="L142" i="61"/>
  <c r="P142" i="61"/>
  <c r="M142" i="61" s="1"/>
  <c r="J143" i="61"/>
  <c r="K143" i="61"/>
  <c r="L143" i="61"/>
  <c r="P143" i="61"/>
  <c r="M143" i="61" s="1"/>
  <c r="J144" i="61"/>
  <c r="K144" i="61"/>
  <c r="L144" i="61"/>
  <c r="P144" i="61"/>
  <c r="M144" i="61" s="1"/>
  <c r="J145" i="61"/>
  <c r="K145" i="61"/>
  <c r="L145" i="61"/>
  <c r="M145" i="61"/>
  <c r="P145" i="61"/>
  <c r="J146" i="61"/>
  <c r="K146" i="61"/>
  <c r="L146" i="61"/>
  <c r="P146" i="61"/>
  <c r="M146" i="61" s="1"/>
  <c r="J147" i="61"/>
  <c r="K147" i="61"/>
  <c r="L147" i="61"/>
  <c r="P147" i="61"/>
  <c r="M147" i="61" s="1"/>
  <c r="J148" i="61"/>
  <c r="K148" i="61"/>
  <c r="L148" i="61"/>
  <c r="P148" i="61"/>
  <c r="M148" i="61" s="1"/>
  <c r="J149" i="61"/>
  <c r="K149" i="61"/>
  <c r="L149" i="61"/>
  <c r="M149" i="61"/>
  <c r="P149" i="61"/>
  <c r="J150" i="61"/>
  <c r="K150" i="61"/>
  <c r="L150" i="61"/>
  <c r="P150" i="61"/>
  <c r="M150" i="61" s="1"/>
  <c r="J151" i="61"/>
  <c r="K151" i="61"/>
  <c r="L151" i="61"/>
  <c r="P151" i="61"/>
  <c r="M151" i="61" s="1"/>
  <c r="J152" i="61"/>
  <c r="K152" i="61"/>
  <c r="L152" i="61"/>
  <c r="P152" i="61"/>
  <c r="M152" i="61" s="1"/>
  <c r="J153" i="61"/>
  <c r="K153" i="61"/>
  <c r="L153" i="61"/>
  <c r="M153" i="61"/>
  <c r="P153" i="61"/>
  <c r="J154" i="61"/>
  <c r="K154" i="61"/>
  <c r="L154" i="61"/>
  <c r="P154" i="61"/>
  <c r="M154" i="61" s="1"/>
  <c r="J155" i="61"/>
  <c r="K155" i="61"/>
  <c r="L155" i="61"/>
  <c r="P155" i="61"/>
  <c r="M155" i="61" s="1"/>
  <c r="J156" i="61"/>
  <c r="K156" i="61"/>
  <c r="L156" i="61"/>
  <c r="P156" i="61"/>
  <c r="M156" i="61" s="1"/>
  <c r="A1" i="62"/>
  <c r="AC1" i="62"/>
  <c r="AD1" i="62"/>
  <c r="AG1" i="62"/>
  <c r="AH1" i="62"/>
  <c r="AK1" i="62"/>
  <c r="E2" i="62"/>
  <c r="Y3" i="62"/>
  <c r="A4" i="62"/>
  <c r="E4" i="62"/>
  <c r="L4" i="62"/>
  <c r="K41" i="62" s="1"/>
  <c r="Y5" i="62"/>
  <c r="AE1" i="62" s="1"/>
  <c r="C7" i="62"/>
  <c r="D7" i="62"/>
  <c r="E7" i="62"/>
  <c r="B19" i="62" s="1"/>
  <c r="G7" i="62"/>
  <c r="I7" i="62"/>
  <c r="L7" i="62"/>
  <c r="C9" i="62"/>
  <c r="D9" i="62"/>
  <c r="E9" i="62"/>
  <c r="F18" i="62" s="1"/>
  <c r="G9" i="62"/>
  <c r="I9" i="62"/>
  <c r="L9" i="62"/>
  <c r="C11" i="62"/>
  <c r="D11" i="62"/>
  <c r="E11" i="62"/>
  <c r="B21" i="62" s="1"/>
  <c r="G11" i="62"/>
  <c r="I11" i="62"/>
  <c r="L11" i="62"/>
  <c r="D18" i="62"/>
  <c r="B20" i="62"/>
  <c r="A1" i="64"/>
  <c r="A5" i="64"/>
  <c r="B5" i="64"/>
  <c r="P22" i="64"/>
  <c r="P23" i="64"/>
  <c r="P24" i="64"/>
  <c r="P25" i="64"/>
  <c r="P26" i="64"/>
  <c r="P27" i="64"/>
  <c r="P28" i="64"/>
  <c r="P29" i="64"/>
  <c r="A1" i="65"/>
  <c r="C2" i="65"/>
  <c r="A5" i="65"/>
  <c r="C5" i="65"/>
  <c r="D5" i="65"/>
  <c r="H5" i="65"/>
  <c r="J40" i="65"/>
  <c r="K40" i="65"/>
  <c r="L40" i="65"/>
  <c r="P40" i="65"/>
  <c r="M40" i="65" s="1"/>
  <c r="J41" i="65"/>
  <c r="K41" i="65"/>
  <c r="L41" i="65"/>
  <c r="M41" i="65"/>
  <c r="P41" i="65"/>
  <c r="J42" i="65"/>
  <c r="K42" i="65"/>
  <c r="L42" i="65"/>
  <c r="P42" i="65"/>
  <c r="M42" i="65" s="1"/>
  <c r="J43" i="65"/>
  <c r="K43" i="65"/>
  <c r="L43" i="65"/>
  <c r="P43" i="65"/>
  <c r="M43" i="65" s="1"/>
  <c r="J44" i="65"/>
  <c r="K44" i="65"/>
  <c r="L44" i="65"/>
  <c r="P44" i="65"/>
  <c r="M44" i="65" s="1"/>
  <c r="J45" i="65"/>
  <c r="K45" i="65"/>
  <c r="L45" i="65"/>
  <c r="M45" i="65"/>
  <c r="P45" i="65"/>
  <c r="J46" i="65"/>
  <c r="K46" i="65"/>
  <c r="L46" i="65"/>
  <c r="P46" i="65"/>
  <c r="M46" i="65" s="1"/>
  <c r="J47" i="65"/>
  <c r="K47" i="65"/>
  <c r="L47" i="65"/>
  <c r="P47" i="65"/>
  <c r="M47" i="65" s="1"/>
  <c r="J48" i="65"/>
  <c r="K48" i="65"/>
  <c r="L48" i="65"/>
  <c r="P48" i="65"/>
  <c r="M48" i="65" s="1"/>
  <c r="J49" i="65"/>
  <c r="K49" i="65"/>
  <c r="L49" i="65"/>
  <c r="M49" i="65"/>
  <c r="P49" i="65"/>
  <c r="J50" i="65"/>
  <c r="K50" i="65"/>
  <c r="L50" i="65"/>
  <c r="P50" i="65"/>
  <c r="M50" i="65" s="1"/>
  <c r="J51" i="65"/>
  <c r="K51" i="65"/>
  <c r="L51" i="65"/>
  <c r="P51" i="65"/>
  <c r="M51" i="65" s="1"/>
  <c r="J52" i="65"/>
  <c r="K52" i="65"/>
  <c r="L52" i="65"/>
  <c r="P52" i="65"/>
  <c r="M52" i="65" s="1"/>
  <c r="J53" i="65"/>
  <c r="K53" i="65"/>
  <c r="L53" i="65"/>
  <c r="M53" i="65"/>
  <c r="P53" i="65"/>
  <c r="J54" i="65"/>
  <c r="K54" i="65"/>
  <c r="L54" i="65"/>
  <c r="P54" i="65"/>
  <c r="M54" i="65" s="1"/>
  <c r="J55" i="65"/>
  <c r="K55" i="65"/>
  <c r="L55" i="65"/>
  <c r="P55" i="65"/>
  <c r="M55" i="65" s="1"/>
  <c r="J56" i="65"/>
  <c r="K56" i="65"/>
  <c r="L56" i="65"/>
  <c r="P56" i="65"/>
  <c r="M56" i="65" s="1"/>
  <c r="J57" i="65"/>
  <c r="K57" i="65"/>
  <c r="L57" i="65"/>
  <c r="M57" i="65"/>
  <c r="P57" i="65"/>
  <c r="J58" i="65"/>
  <c r="K58" i="65"/>
  <c r="L58" i="65"/>
  <c r="P58" i="65"/>
  <c r="M58" i="65" s="1"/>
  <c r="J59" i="65"/>
  <c r="K59" i="65"/>
  <c r="L59" i="65"/>
  <c r="P59" i="65"/>
  <c r="M59" i="65" s="1"/>
  <c r="J60" i="65"/>
  <c r="K60" i="65"/>
  <c r="L60" i="65"/>
  <c r="P60" i="65"/>
  <c r="M60" i="65" s="1"/>
  <c r="J61" i="65"/>
  <c r="K61" i="65"/>
  <c r="L61" i="65"/>
  <c r="M61" i="65"/>
  <c r="P61" i="65"/>
  <c r="J62" i="65"/>
  <c r="K62" i="65"/>
  <c r="L62" i="65"/>
  <c r="M62" i="65"/>
  <c r="P62" i="65"/>
  <c r="J63" i="65"/>
  <c r="K63" i="65"/>
  <c r="L63" i="65"/>
  <c r="P63" i="65"/>
  <c r="M63" i="65" s="1"/>
  <c r="J64" i="65"/>
  <c r="K64" i="65"/>
  <c r="L64" i="65"/>
  <c r="P64" i="65"/>
  <c r="M64" i="65" s="1"/>
  <c r="J65" i="65"/>
  <c r="K65" i="65"/>
  <c r="L65" i="65"/>
  <c r="M65" i="65"/>
  <c r="P65" i="65"/>
  <c r="J66" i="65"/>
  <c r="K66" i="65"/>
  <c r="L66" i="65"/>
  <c r="M66" i="65"/>
  <c r="P66" i="65"/>
  <c r="J67" i="65"/>
  <c r="K67" i="65"/>
  <c r="L67" i="65"/>
  <c r="P67" i="65"/>
  <c r="M67" i="65" s="1"/>
  <c r="J68" i="65"/>
  <c r="K68" i="65"/>
  <c r="L68" i="65"/>
  <c r="P68" i="65"/>
  <c r="M68" i="65" s="1"/>
  <c r="J69" i="65"/>
  <c r="K69" i="65"/>
  <c r="L69" i="65"/>
  <c r="M69" i="65"/>
  <c r="P69" i="65"/>
  <c r="J70" i="65"/>
  <c r="K70" i="65"/>
  <c r="L70" i="65"/>
  <c r="M70" i="65"/>
  <c r="P70" i="65"/>
  <c r="J71" i="65"/>
  <c r="K71" i="65"/>
  <c r="L71" i="65"/>
  <c r="P71" i="65"/>
  <c r="M71" i="65" s="1"/>
  <c r="J72" i="65"/>
  <c r="K72" i="65"/>
  <c r="L72" i="65"/>
  <c r="P72" i="65"/>
  <c r="M72" i="65" s="1"/>
  <c r="J73" i="65"/>
  <c r="K73" i="65"/>
  <c r="L73" i="65"/>
  <c r="M73" i="65"/>
  <c r="P73" i="65"/>
  <c r="J74" i="65"/>
  <c r="K74" i="65"/>
  <c r="L74" i="65"/>
  <c r="M74" i="65"/>
  <c r="P74" i="65"/>
  <c r="J75" i="65"/>
  <c r="K75" i="65"/>
  <c r="L75" i="65"/>
  <c r="P75" i="65"/>
  <c r="M75" i="65" s="1"/>
  <c r="J76" i="65"/>
  <c r="K76" i="65"/>
  <c r="L76" i="65"/>
  <c r="P76" i="65"/>
  <c r="M76" i="65" s="1"/>
  <c r="J77" i="65"/>
  <c r="K77" i="65"/>
  <c r="L77" i="65"/>
  <c r="M77" i="65"/>
  <c r="P77" i="65"/>
  <c r="J78" i="65"/>
  <c r="K78" i="65"/>
  <c r="L78" i="65"/>
  <c r="M78" i="65"/>
  <c r="P78" i="65"/>
  <c r="J79" i="65"/>
  <c r="K79" i="65"/>
  <c r="L79" i="65"/>
  <c r="P79" i="65"/>
  <c r="M79" i="65" s="1"/>
  <c r="J80" i="65"/>
  <c r="K80" i="65"/>
  <c r="L80" i="65"/>
  <c r="P80" i="65"/>
  <c r="M80" i="65" s="1"/>
  <c r="J81" i="65"/>
  <c r="K81" i="65"/>
  <c r="L81" i="65"/>
  <c r="M81" i="65"/>
  <c r="P81" i="65"/>
  <c r="J82" i="65"/>
  <c r="K82" i="65"/>
  <c r="L82" i="65"/>
  <c r="M82" i="65"/>
  <c r="P82" i="65"/>
  <c r="J83" i="65"/>
  <c r="K83" i="65"/>
  <c r="L83" i="65"/>
  <c r="P83" i="65"/>
  <c r="M83" i="65" s="1"/>
  <c r="J84" i="65"/>
  <c r="K84" i="65"/>
  <c r="L84" i="65"/>
  <c r="P84" i="65"/>
  <c r="M84" i="65" s="1"/>
  <c r="J85" i="65"/>
  <c r="K85" i="65"/>
  <c r="L85" i="65"/>
  <c r="M85" i="65"/>
  <c r="P85" i="65"/>
  <c r="J86" i="65"/>
  <c r="K86" i="65"/>
  <c r="L86" i="65"/>
  <c r="M86" i="65"/>
  <c r="P86" i="65"/>
  <c r="J87" i="65"/>
  <c r="K87" i="65"/>
  <c r="L87" i="65"/>
  <c r="P87" i="65"/>
  <c r="M87" i="65" s="1"/>
  <c r="J88" i="65"/>
  <c r="K88" i="65"/>
  <c r="L88" i="65"/>
  <c r="P88" i="65"/>
  <c r="M88" i="65" s="1"/>
  <c r="J89" i="65"/>
  <c r="K89" i="65"/>
  <c r="L89" i="65"/>
  <c r="M89" i="65"/>
  <c r="P89" i="65"/>
  <c r="J90" i="65"/>
  <c r="K90" i="65"/>
  <c r="L90" i="65"/>
  <c r="M90" i="65"/>
  <c r="P90" i="65"/>
  <c r="J91" i="65"/>
  <c r="K91" i="65"/>
  <c r="L91" i="65"/>
  <c r="P91" i="65"/>
  <c r="M91" i="65" s="1"/>
  <c r="J92" i="65"/>
  <c r="K92" i="65"/>
  <c r="L92" i="65"/>
  <c r="P92" i="65"/>
  <c r="M92" i="65" s="1"/>
  <c r="J93" i="65"/>
  <c r="K93" i="65"/>
  <c r="L93" i="65"/>
  <c r="M93" i="65"/>
  <c r="P93" i="65"/>
  <c r="J94" i="65"/>
  <c r="K94" i="65"/>
  <c r="L94" i="65"/>
  <c r="M94" i="65"/>
  <c r="P94" i="65"/>
  <c r="J95" i="65"/>
  <c r="K95" i="65"/>
  <c r="L95" i="65"/>
  <c r="P95" i="65"/>
  <c r="M95" i="65" s="1"/>
  <c r="J96" i="65"/>
  <c r="K96" i="65"/>
  <c r="L96" i="65"/>
  <c r="P96" i="65"/>
  <c r="M96" i="65" s="1"/>
  <c r="J97" i="65"/>
  <c r="K97" i="65"/>
  <c r="L97" i="65"/>
  <c r="M97" i="65"/>
  <c r="P97" i="65"/>
  <c r="J98" i="65"/>
  <c r="K98" i="65"/>
  <c r="L98" i="65"/>
  <c r="M98" i="65"/>
  <c r="P98" i="65"/>
  <c r="J99" i="65"/>
  <c r="K99" i="65"/>
  <c r="L99" i="65"/>
  <c r="P99" i="65"/>
  <c r="M99" i="65" s="1"/>
  <c r="J100" i="65"/>
  <c r="K100" i="65"/>
  <c r="L100" i="65"/>
  <c r="P100" i="65"/>
  <c r="M100" i="65" s="1"/>
  <c r="J101" i="65"/>
  <c r="K101" i="65"/>
  <c r="L101" i="65"/>
  <c r="M101" i="65"/>
  <c r="P101" i="65"/>
  <c r="J102" i="65"/>
  <c r="K102" i="65"/>
  <c r="L102" i="65"/>
  <c r="M102" i="65"/>
  <c r="P102" i="65"/>
  <c r="J103" i="65"/>
  <c r="K103" i="65"/>
  <c r="L103" i="65"/>
  <c r="P103" i="65"/>
  <c r="M103" i="65" s="1"/>
  <c r="J104" i="65"/>
  <c r="K104" i="65"/>
  <c r="L104" i="65"/>
  <c r="P104" i="65"/>
  <c r="M104" i="65" s="1"/>
  <c r="J105" i="65"/>
  <c r="K105" i="65"/>
  <c r="L105" i="65"/>
  <c r="M105" i="65"/>
  <c r="P105" i="65"/>
  <c r="J106" i="65"/>
  <c r="K106" i="65"/>
  <c r="L106" i="65"/>
  <c r="M106" i="65"/>
  <c r="P106" i="65"/>
  <c r="J107" i="65"/>
  <c r="K107" i="65"/>
  <c r="L107" i="65"/>
  <c r="P107" i="65"/>
  <c r="M107" i="65" s="1"/>
  <c r="J108" i="65"/>
  <c r="K108" i="65"/>
  <c r="L108" i="65"/>
  <c r="P108" i="65"/>
  <c r="M108" i="65" s="1"/>
  <c r="J109" i="65"/>
  <c r="K109" i="65"/>
  <c r="L109" i="65"/>
  <c r="M109" i="65"/>
  <c r="P109" i="65"/>
  <c r="J110" i="65"/>
  <c r="K110" i="65"/>
  <c r="L110" i="65"/>
  <c r="M110" i="65"/>
  <c r="P110" i="65"/>
  <c r="J111" i="65"/>
  <c r="K111" i="65"/>
  <c r="L111" i="65"/>
  <c r="P111" i="65"/>
  <c r="M111" i="65" s="1"/>
  <c r="J112" i="65"/>
  <c r="K112" i="65"/>
  <c r="L112" i="65"/>
  <c r="P112" i="65"/>
  <c r="M112" i="65" s="1"/>
  <c r="J113" i="65"/>
  <c r="K113" i="65"/>
  <c r="L113" i="65"/>
  <c r="M113" i="65"/>
  <c r="P113" i="65"/>
  <c r="J114" i="65"/>
  <c r="K114" i="65"/>
  <c r="L114" i="65"/>
  <c r="M114" i="65"/>
  <c r="P114" i="65"/>
  <c r="J115" i="65"/>
  <c r="K115" i="65"/>
  <c r="L115" i="65"/>
  <c r="P115" i="65"/>
  <c r="M115" i="65" s="1"/>
  <c r="J116" i="65"/>
  <c r="K116" i="65"/>
  <c r="L116" i="65"/>
  <c r="P116" i="65"/>
  <c r="M116" i="65" s="1"/>
  <c r="J117" i="65"/>
  <c r="K117" i="65"/>
  <c r="L117" i="65"/>
  <c r="M117" i="65"/>
  <c r="P117" i="65"/>
  <c r="J118" i="65"/>
  <c r="K118" i="65"/>
  <c r="L118" i="65"/>
  <c r="M118" i="65"/>
  <c r="P118" i="65"/>
  <c r="J119" i="65"/>
  <c r="K119" i="65"/>
  <c r="L119" i="65"/>
  <c r="P119" i="65"/>
  <c r="M119" i="65" s="1"/>
  <c r="J120" i="65"/>
  <c r="K120" i="65"/>
  <c r="L120" i="65"/>
  <c r="P120" i="65"/>
  <c r="M120" i="65" s="1"/>
  <c r="J121" i="65"/>
  <c r="K121" i="65"/>
  <c r="L121" i="65"/>
  <c r="M121" i="65"/>
  <c r="P121" i="65"/>
  <c r="J122" i="65"/>
  <c r="K122" i="65"/>
  <c r="L122" i="65"/>
  <c r="M122" i="65"/>
  <c r="P122" i="65"/>
  <c r="J123" i="65"/>
  <c r="K123" i="65"/>
  <c r="L123" i="65"/>
  <c r="P123" i="65"/>
  <c r="M123" i="65" s="1"/>
  <c r="J124" i="65"/>
  <c r="K124" i="65"/>
  <c r="L124" i="65"/>
  <c r="P124" i="65"/>
  <c r="M124" i="65" s="1"/>
  <c r="J125" i="65"/>
  <c r="K125" i="65"/>
  <c r="L125" i="65"/>
  <c r="M125" i="65"/>
  <c r="P125" i="65"/>
  <c r="J126" i="65"/>
  <c r="K126" i="65"/>
  <c r="L126" i="65"/>
  <c r="M126" i="65"/>
  <c r="P126" i="65"/>
  <c r="J127" i="65"/>
  <c r="K127" i="65"/>
  <c r="L127" i="65"/>
  <c r="P127" i="65"/>
  <c r="M127" i="65" s="1"/>
  <c r="J128" i="65"/>
  <c r="K128" i="65"/>
  <c r="L128" i="65"/>
  <c r="P128" i="65"/>
  <c r="M128" i="65" s="1"/>
  <c r="J129" i="65"/>
  <c r="K129" i="65"/>
  <c r="L129" i="65"/>
  <c r="M129" i="65"/>
  <c r="P129" i="65"/>
  <c r="J130" i="65"/>
  <c r="K130" i="65"/>
  <c r="L130" i="65"/>
  <c r="M130" i="65"/>
  <c r="P130" i="65"/>
  <c r="J131" i="65"/>
  <c r="K131" i="65"/>
  <c r="L131" i="65"/>
  <c r="P131" i="65"/>
  <c r="M131" i="65" s="1"/>
  <c r="J132" i="65"/>
  <c r="K132" i="65"/>
  <c r="L132" i="65"/>
  <c r="P132" i="65"/>
  <c r="M132" i="65" s="1"/>
  <c r="J133" i="65"/>
  <c r="K133" i="65"/>
  <c r="L133" i="65"/>
  <c r="M133" i="65"/>
  <c r="P133" i="65"/>
  <c r="J134" i="65"/>
  <c r="K134" i="65"/>
  <c r="L134" i="65"/>
  <c r="M134" i="65"/>
  <c r="P134" i="65"/>
  <c r="J135" i="65"/>
  <c r="K135" i="65"/>
  <c r="L135" i="65"/>
  <c r="P135" i="65"/>
  <c r="M135" i="65" s="1"/>
  <c r="J136" i="65"/>
  <c r="K136" i="65"/>
  <c r="L136" i="65"/>
  <c r="P136" i="65"/>
  <c r="M136" i="65" s="1"/>
  <c r="J137" i="65"/>
  <c r="K137" i="65"/>
  <c r="L137" i="65"/>
  <c r="M137" i="65"/>
  <c r="P137" i="65"/>
  <c r="J138" i="65"/>
  <c r="K138" i="65"/>
  <c r="L138" i="65"/>
  <c r="M138" i="65"/>
  <c r="P138" i="65"/>
  <c r="J139" i="65"/>
  <c r="K139" i="65"/>
  <c r="L139" i="65"/>
  <c r="P139" i="65"/>
  <c r="M139" i="65" s="1"/>
  <c r="J140" i="65"/>
  <c r="K140" i="65"/>
  <c r="L140" i="65"/>
  <c r="P140" i="65"/>
  <c r="M140" i="65" s="1"/>
  <c r="J141" i="65"/>
  <c r="K141" i="65"/>
  <c r="L141" i="65"/>
  <c r="M141" i="65"/>
  <c r="P141" i="65"/>
  <c r="J142" i="65"/>
  <c r="K142" i="65"/>
  <c r="L142" i="65"/>
  <c r="M142" i="65"/>
  <c r="P142" i="65"/>
  <c r="J143" i="65"/>
  <c r="K143" i="65"/>
  <c r="L143" i="65"/>
  <c r="P143" i="65"/>
  <c r="M143" i="65" s="1"/>
  <c r="J144" i="65"/>
  <c r="K144" i="65"/>
  <c r="L144" i="65"/>
  <c r="P144" i="65"/>
  <c r="M144" i="65" s="1"/>
  <c r="J145" i="65"/>
  <c r="K145" i="65"/>
  <c r="L145" i="65"/>
  <c r="M145" i="65"/>
  <c r="P145" i="65"/>
  <c r="J146" i="65"/>
  <c r="K146" i="65"/>
  <c r="L146" i="65"/>
  <c r="M146" i="65"/>
  <c r="P146" i="65"/>
  <c r="J147" i="65"/>
  <c r="K147" i="65"/>
  <c r="L147" i="65"/>
  <c r="P147" i="65"/>
  <c r="M147" i="65" s="1"/>
  <c r="J148" i="65"/>
  <c r="K148" i="65"/>
  <c r="L148" i="65"/>
  <c r="P148" i="65"/>
  <c r="M148" i="65" s="1"/>
  <c r="J149" i="65"/>
  <c r="K149" i="65"/>
  <c r="L149" i="65"/>
  <c r="M149" i="65"/>
  <c r="P149" i="65"/>
  <c r="J150" i="65"/>
  <c r="K150" i="65"/>
  <c r="L150" i="65"/>
  <c r="M150" i="65"/>
  <c r="P150" i="65"/>
  <c r="J151" i="65"/>
  <c r="K151" i="65"/>
  <c r="L151" i="65"/>
  <c r="P151" i="65"/>
  <c r="M151" i="65" s="1"/>
  <c r="J152" i="65"/>
  <c r="K152" i="65"/>
  <c r="L152" i="65"/>
  <c r="P152" i="65"/>
  <c r="M152" i="65" s="1"/>
  <c r="J153" i="65"/>
  <c r="K153" i="65"/>
  <c r="L153" i="65"/>
  <c r="M153" i="65"/>
  <c r="P153" i="65"/>
  <c r="J154" i="65"/>
  <c r="K154" i="65"/>
  <c r="L154" i="65"/>
  <c r="M154" i="65"/>
  <c r="P154" i="65"/>
  <c r="J155" i="65"/>
  <c r="K155" i="65"/>
  <c r="L155" i="65"/>
  <c r="P155" i="65"/>
  <c r="M155" i="65" s="1"/>
  <c r="J156" i="65"/>
  <c r="K156" i="65"/>
  <c r="L156" i="65"/>
  <c r="P156" i="65"/>
  <c r="M156" i="65" s="1"/>
  <c r="A1" i="66"/>
  <c r="AD1" i="66"/>
  <c r="AH1" i="66"/>
  <c r="E2" i="66"/>
  <c r="Y3" i="66"/>
  <c r="F6" i="66" s="1"/>
  <c r="A4" i="66"/>
  <c r="G4" i="66"/>
  <c r="R4" i="66"/>
  <c r="Y5" i="66"/>
  <c r="AE1" i="66" s="1"/>
  <c r="K6" i="66"/>
  <c r="M6" i="66"/>
  <c r="O6" i="66"/>
  <c r="B7" i="66"/>
  <c r="C7" i="66"/>
  <c r="D7" i="66"/>
  <c r="F7" i="66"/>
  <c r="G7" i="66"/>
  <c r="I7" i="66"/>
  <c r="U7" i="66"/>
  <c r="K8" i="66"/>
  <c r="U8" i="66"/>
  <c r="B9" i="66"/>
  <c r="C9" i="66"/>
  <c r="D9" i="66"/>
  <c r="F9" i="66"/>
  <c r="G9" i="66"/>
  <c r="I9" i="66"/>
  <c r="U9" i="66"/>
  <c r="M10" i="66"/>
  <c r="U10" i="66"/>
  <c r="B11" i="66"/>
  <c r="C11" i="66"/>
  <c r="D11" i="66"/>
  <c r="F11" i="66"/>
  <c r="G11" i="66"/>
  <c r="I11" i="66"/>
  <c r="U11" i="66"/>
  <c r="K12" i="66"/>
  <c r="U12" i="66"/>
  <c r="B13" i="66"/>
  <c r="C13" i="66"/>
  <c r="D13" i="66"/>
  <c r="F13" i="66"/>
  <c r="G13" i="66"/>
  <c r="I13" i="66"/>
  <c r="U13" i="66"/>
  <c r="O14" i="66"/>
  <c r="U14" i="66"/>
  <c r="B15" i="66"/>
  <c r="C15" i="66"/>
  <c r="D15" i="66"/>
  <c r="F15" i="66"/>
  <c r="G15" i="66"/>
  <c r="I15" i="66"/>
  <c r="U15" i="66"/>
  <c r="K16" i="66"/>
  <c r="U16" i="66"/>
  <c r="B17" i="66"/>
  <c r="C17" i="66"/>
  <c r="D17" i="66"/>
  <c r="F17" i="66"/>
  <c r="G17" i="66"/>
  <c r="I17" i="66"/>
  <c r="M18" i="66"/>
  <c r="B19" i="66"/>
  <c r="C19" i="66"/>
  <c r="D19" i="66"/>
  <c r="F19" i="66"/>
  <c r="G19" i="66"/>
  <c r="I19" i="66"/>
  <c r="K20" i="66"/>
  <c r="B21" i="66"/>
  <c r="C21" i="66"/>
  <c r="D21" i="66"/>
  <c r="F21" i="66"/>
  <c r="G21" i="66"/>
  <c r="I21" i="66"/>
  <c r="F55" i="66"/>
  <c r="F56" i="66"/>
  <c r="O62" i="66"/>
  <c r="R62" i="66"/>
  <c r="A1" i="68"/>
  <c r="A5" i="68"/>
  <c r="B5" i="68"/>
  <c r="P22" i="68"/>
  <c r="P23" i="68"/>
  <c r="P24" i="68"/>
  <c r="P25" i="68"/>
  <c r="P26" i="68"/>
  <c r="P27" i="68"/>
  <c r="P28" i="68"/>
  <c r="P29" i="68"/>
  <c r="A1" i="69"/>
  <c r="C2" i="69"/>
  <c r="A5" i="69"/>
  <c r="C5" i="69"/>
  <c r="D5" i="69"/>
  <c r="H5" i="69"/>
  <c r="J40" i="69"/>
  <c r="K40" i="69"/>
  <c r="L40" i="69"/>
  <c r="M40" i="69"/>
  <c r="P40" i="69"/>
  <c r="J41" i="69"/>
  <c r="K41" i="69"/>
  <c r="L41" i="69"/>
  <c r="M41" i="69"/>
  <c r="P41" i="69"/>
  <c r="J42" i="69"/>
  <c r="K42" i="69"/>
  <c r="L42" i="69"/>
  <c r="M42" i="69"/>
  <c r="P42" i="69"/>
  <c r="J43" i="69"/>
  <c r="K43" i="69"/>
  <c r="L43" i="69"/>
  <c r="P43" i="69"/>
  <c r="M43" i="69" s="1"/>
  <c r="J44" i="69"/>
  <c r="K44" i="69"/>
  <c r="L44" i="69"/>
  <c r="M44" i="69"/>
  <c r="P44" i="69"/>
  <c r="J45" i="69"/>
  <c r="K45" i="69"/>
  <c r="L45" i="69"/>
  <c r="M45" i="69"/>
  <c r="P45" i="69"/>
  <c r="J46" i="69"/>
  <c r="K46" i="69"/>
  <c r="L46" i="69"/>
  <c r="M46" i="69"/>
  <c r="P46" i="69"/>
  <c r="J47" i="69"/>
  <c r="K47" i="69"/>
  <c r="L47" i="69"/>
  <c r="P47" i="69"/>
  <c r="M47" i="69" s="1"/>
  <c r="J48" i="69"/>
  <c r="K48" i="69"/>
  <c r="L48" i="69"/>
  <c r="M48" i="69"/>
  <c r="P48" i="69"/>
  <c r="J49" i="69"/>
  <c r="K49" i="69"/>
  <c r="L49" i="69"/>
  <c r="M49" i="69"/>
  <c r="P49" i="69"/>
  <c r="J50" i="69"/>
  <c r="K50" i="69"/>
  <c r="L50" i="69"/>
  <c r="M50" i="69"/>
  <c r="P50" i="69"/>
  <c r="J51" i="69"/>
  <c r="K51" i="69"/>
  <c r="L51" i="69"/>
  <c r="P51" i="69"/>
  <c r="M51" i="69" s="1"/>
  <c r="J52" i="69"/>
  <c r="K52" i="69"/>
  <c r="L52" i="69"/>
  <c r="M52" i="69"/>
  <c r="P52" i="69"/>
  <c r="J53" i="69"/>
  <c r="K53" i="69"/>
  <c r="L53" i="69"/>
  <c r="M53" i="69"/>
  <c r="P53" i="69"/>
  <c r="J54" i="69"/>
  <c r="K54" i="69"/>
  <c r="L54" i="69"/>
  <c r="M54" i="69"/>
  <c r="P54" i="69"/>
  <c r="J55" i="69"/>
  <c r="K55" i="69"/>
  <c r="L55" i="69"/>
  <c r="P55" i="69"/>
  <c r="M55" i="69" s="1"/>
  <c r="J56" i="69"/>
  <c r="K56" i="69"/>
  <c r="L56" i="69"/>
  <c r="M56" i="69"/>
  <c r="P56" i="69"/>
  <c r="J57" i="69"/>
  <c r="K57" i="69"/>
  <c r="L57" i="69"/>
  <c r="M57" i="69"/>
  <c r="P57" i="69"/>
  <c r="J58" i="69"/>
  <c r="K58" i="69"/>
  <c r="L58" i="69"/>
  <c r="M58" i="69"/>
  <c r="P58" i="69"/>
  <c r="J59" i="69"/>
  <c r="K59" i="69"/>
  <c r="L59" i="69"/>
  <c r="P59" i="69"/>
  <c r="M59" i="69" s="1"/>
  <c r="J60" i="69"/>
  <c r="K60" i="69"/>
  <c r="L60" i="69"/>
  <c r="M60" i="69"/>
  <c r="P60" i="69"/>
  <c r="J61" i="69"/>
  <c r="K61" i="69"/>
  <c r="L61" i="69"/>
  <c r="M61" i="69"/>
  <c r="P61" i="69"/>
  <c r="J62" i="69"/>
  <c r="K62" i="69"/>
  <c r="L62" i="69"/>
  <c r="M62" i="69"/>
  <c r="P62" i="69"/>
  <c r="J63" i="69"/>
  <c r="K63" i="69"/>
  <c r="L63" i="69"/>
  <c r="P63" i="69"/>
  <c r="M63" i="69" s="1"/>
  <c r="J64" i="69"/>
  <c r="K64" i="69"/>
  <c r="L64" i="69"/>
  <c r="M64" i="69"/>
  <c r="P64" i="69"/>
  <c r="J65" i="69"/>
  <c r="K65" i="69"/>
  <c r="L65" i="69"/>
  <c r="M65" i="69"/>
  <c r="P65" i="69"/>
  <c r="J66" i="69"/>
  <c r="K66" i="69"/>
  <c r="L66" i="69"/>
  <c r="M66" i="69"/>
  <c r="P66" i="69"/>
  <c r="J67" i="69"/>
  <c r="K67" i="69"/>
  <c r="L67" i="69"/>
  <c r="P67" i="69"/>
  <c r="M67" i="69" s="1"/>
  <c r="J68" i="69"/>
  <c r="K68" i="69"/>
  <c r="L68" i="69"/>
  <c r="M68" i="69"/>
  <c r="P68" i="69"/>
  <c r="J69" i="69"/>
  <c r="K69" i="69"/>
  <c r="L69" i="69"/>
  <c r="M69" i="69"/>
  <c r="P69" i="69"/>
  <c r="J70" i="69"/>
  <c r="K70" i="69"/>
  <c r="L70" i="69"/>
  <c r="M70" i="69"/>
  <c r="P70" i="69"/>
  <c r="J71" i="69"/>
  <c r="K71" i="69"/>
  <c r="L71" i="69"/>
  <c r="P71" i="69"/>
  <c r="M71" i="69" s="1"/>
  <c r="J72" i="69"/>
  <c r="K72" i="69"/>
  <c r="L72" i="69"/>
  <c r="M72" i="69"/>
  <c r="P72" i="69"/>
  <c r="J73" i="69"/>
  <c r="K73" i="69"/>
  <c r="L73" i="69"/>
  <c r="M73" i="69"/>
  <c r="P73" i="69"/>
  <c r="J74" i="69"/>
  <c r="K74" i="69"/>
  <c r="L74" i="69"/>
  <c r="M74" i="69"/>
  <c r="P74" i="69"/>
  <c r="J75" i="69"/>
  <c r="K75" i="69"/>
  <c r="L75" i="69"/>
  <c r="P75" i="69"/>
  <c r="M75" i="69" s="1"/>
  <c r="J76" i="69"/>
  <c r="K76" i="69"/>
  <c r="L76" i="69"/>
  <c r="M76" i="69"/>
  <c r="P76" i="69"/>
  <c r="J77" i="69"/>
  <c r="K77" i="69"/>
  <c r="L77" i="69"/>
  <c r="M77" i="69"/>
  <c r="P77" i="69"/>
  <c r="J78" i="69"/>
  <c r="K78" i="69"/>
  <c r="L78" i="69"/>
  <c r="M78" i="69"/>
  <c r="P78" i="69"/>
  <c r="J79" i="69"/>
  <c r="K79" i="69"/>
  <c r="L79" i="69"/>
  <c r="P79" i="69"/>
  <c r="M79" i="69" s="1"/>
  <c r="J80" i="69"/>
  <c r="K80" i="69"/>
  <c r="L80" i="69"/>
  <c r="M80" i="69"/>
  <c r="P80" i="69"/>
  <c r="J81" i="69"/>
  <c r="K81" i="69"/>
  <c r="L81" i="69"/>
  <c r="M81" i="69"/>
  <c r="P81" i="69"/>
  <c r="J82" i="69"/>
  <c r="K82" i="69"/>
  <c r="L82" i="69"/>
  <c r="M82" i="69"/>
  <c r="P82" i="69"/>
  <c r="J83" i="69"/>
  <c r="K83" i="69"/>
  <c r="L83" i="69"/>
  <c r="P83" i="69"/>
  <c r="M83" i="69" s="1"/>
  <c r="J84" i="69"/>
  <c r="K84" i="69"/>
  <c r="L84" i="69"/>
  <c r="M84" i="69"/>
  <c r="P84" i="69"/>
  <c r="J85" i="69"/>
  <c r="K85" i="69"/>
  <c r="L85" i="69"/>
  <c r="M85" i="69"/>
  <c r="P85" i="69"/>
  <c r="J86" i="69"/>
  <c r="K86" i="69"/>
  <c r="L86" i="69"/>
  <c r="M86" i="69"/>
  <c r="P86" i="69"/>
  <c r="J87" i="69"/>
  <c r="K87" i="69"/>
  <c r="L87" i="69"/>
  <c r="P87" i="69"/>
  <c r="M87" i="69" s="1"/>
  <c r="J88" i="69"/>
  <c r="K88" i="69"/>
  <c r="L88" i="69"/>
  <c r="M88" i="69"/>
  <c r="P88" i="69"/>
  <c r="J89" i="69"/>
  <c r="K89" i="69"/>
  <c r="L89" i="69"/>
  <c r="M89" i="69"/>
  <c r="P89" i="69"/>
  <c r="J90" i="69"/>
  <c r="K90" i="69"/>
  <c r="L90" i="69"/>
  <c r="M90" i="69"/>
  <c r="P90" i="69"/>
  <c r="J91" i="69"/>
  <c r="K91" i="69"/>
  <c r="L91" i="69"/>
  <c r="P91" i="69"/>
  <c r="M91" i="69" s="1"/>
  <c r="J92" i="69"/>
  <c r="K92" i="69"/>
  <c r="L92" i="69"/>
  <c r="M92" i="69"/>
  <c r="P92" i="69"/>
  <c r="J93" i="69"/>
  <c r="K93" i="69"/>
  <c r="L93" i="69"/>
  <c r="M93" i="69"/>
  <c r="P93" i="69"/>
  <c r="J94" i="69"/>
  <c r="K94" i="69"/>
  <c r="L94" i="69"/>
  <c r="M94" i="69"/>
  <c r="P94" i="69"/>
  <c r="J95" i="69"/>
  <c r="K95" i="69"/>
  <c r="L95" i="69"/>
  <c r="P95" i="69"/>
  <c r="M95" i="69" s="1"/>
  <c r="J96" i="69"/>
  <c r="K96" i="69"/>
  <c r="L96" i="69"/>
  <c r="M96" i="69"/>
  <c r="P96" i="69"/>
  <c r="J97" i="69"/>
  <c r="K97" i="69"/>
  <c r="L97" i="69"/>
  <c r="M97" i="69"/>
  <c r="P97" i="69"/>
  <c r="J98" i="69"/>
  <c r="K98" i="69"/>
  <c r="L98" i="69"/>
  <c r="M98" i="69"/>
  <c r="P98" i="69"/>
  <c r="J99" i="69"/>
  <c r="K99" i="69"/>
  <c r="L99" i="69"/>
  <c r="P99" i="69"/>
  <c r="M99" i="69" s="1"/>
  <c r="J100" i="69"/>
  <c r="K100" i="69"/>
  <c r="L100" i="69"/>
  <c r="M100" i="69"/>
  <c r="P100" i="69"/>
  <c r="J101" i="69"/>
  <c r="K101" i="69"/>
  <c r="L101" i="69"/>
  <c r="M101" i="69"/>
  <c r="P101" i="69"/>
  <c r="J102" i="69"/>
  <c r="K102" i="69"/>
  <c r="L102" i="69"/>
  <c r="M102" i="69"/>
  <c r="P102" i="69"/>
  <c r="J103" i="69"/>
  <c r="K103" i="69"/>
  <c r="L103" i="69"/>
  <c r="P103" i="69"/>
  <c r="M103" i="69" s="1"/>
  <c r="J104" i="69"/>
  <c r="K104" i="69"/>
  <c r="L104" i="69"/>
  <c r="M104" i="69"/>
  <c r="P104" i="69"/>
  <c r="J105" i="69"/>
  <c r="K105" i="69"/>
  <c r="L105" i="69"/>
  <c r="M105" i="69"/>
  <c r="P105" i="69"/>
  <c r="J106" i="69"/>
  <c r="K106" i="69"/>
  <c r="L106" i="69"/>
  <c r="M106" i="69"/>
  <c r="P106" i="69"/>
  <c r="J107" i="69"/>
  <c r="K107" i="69"/>
  <c r="L107" i="69"/>
  <c r="P107" i="69"/>
  <c r="M107" i="69" s="1"/>
  <c r="J108" i="69"/>
  <c r="K108" i="69"/>
  <c r="L108" i="69"/>
  <c r="M108" i="69"/>
  <c r="P108" i="69"/>
  <c r="J109" i="69"/>
  <c r="K109" i="69"/>
  <c r="L109" i="69"/>
  <c r="M109" i="69"/>
  <c r="P109" i="69"/>
  <c r="J110" i="69"/>
  <c r="K110" i="69"/>
  <c r="L110" i="69"/>
  <c r="M110" i="69"/>
  <c r="P110" i="69"/>
  <c r="J111" i="69"/>
  <c r="K111" i="69"/>
  <c r="L111" i="69"/>
  <c r="P111" i="69"/>
  <c r="M111" i="69" s="1"/>
  <c r="J112" i="69"/>
  <c r="K112" i="69"/>
  <c r="L112" i="69"/>
  <c r="M112" i="69"/>
  <c r="P112" i="69"/>
  <c r="J113" i="69"/>
  <c r="K113" i="69"/>
  <c r="L113" i="69"/>
  <c r="M113" i="69"/>
  <c r="P113" i="69"/>
  <c r="J114" i="69"/>
  <c r="K114" i="69"/>
  <c r="L114" i="69"/>
  <c r="M114" i="69"/>
  <c r="P114" i="69"/>
  <c r="J115" i="69"/>
  <c r="K115" i="69"/>
  <c r="L115" i="69"/>
  <c r="P115" i="69"/>
  <c r="M115" i="69" s="1"/>
  <c r="J116" i="69"/>
  <c r="K116" i="69"/>
  <c r="L116" i="69"/>
  <c r="M116" i="69"/>
  <c r="P116" i="69"/>
  <c r="J117" i="69"/>
  <c r="K117" i="69"/>
  <c r="L117" i="69"/>
  <c r="M117" i="69"/>
  <c r="P117" i="69"/>
  <c r="J118" i="69"/>
  <c r="K118" i="69"/>
  <c r="L118" i="69"/>
  <c r="M118" i="69"/>
  <c r="P118" i="69"/>
  <c r="J119" i="69"/>
  <c r="K119" i="69"/>
  <c r="L119" i="69"/>
  <c r="P119" i="69"/>
  <c r="M119" i="69" s="1"/>
  <c r="J120" i="69"/>
  <c r="K120" i="69"/>
  <c r="L120" i="69"/>
  <c r="M120" i="69"/>
  <c r="P120" i="69"/>
  <c r="J121" i="69"/>
  <c r="K121" i="69"/>
  <c r="L121" i="69"/>
  <c r="M121" i="69"/>
  <c r="P121" i="69"/>
  <c r="J122" i="69"/>
  <c r="K122" i="69"/>
  <c r="L122" i="69"/>
  <c r="M122" i="69"/>
  <c r="P122" i="69"/>
  <c r="J123" i="69"/>
  <c r="K123" i="69"/>
  <c r="L123" i="69"/>
  <c r="P123" i="69"/>
  <c r="M123" i="69" s="1"/>
  <c r="J124" i="69"/>
  <c r="K124" i="69"/>
  <c r="L124" i="69"/>
  <c r="M124" i="69"/>
  <c r="P124" i="69"/>
  <c r="J125" i="69"/>
  <c r="K125" i="69"/>
  <c r="L125" i="69"/>
  <c r="M125" i="69"/>
  <c r="P125" i="69"/>
  <c r="J126" i="69"/>
  <c r="K126" i="69"/>
  <c r="L126" i="69"/>
  <c r="M126" i="69"/>
  <c r="P126" i="69"/>
  <c r="J127" i="69"/>
  <c r="K127" i="69"/>
  <c r="L127" i="69"/>
  <c r="P127" i="69"/>
  <c r="M127" i="69" s="1"/>
  <c r="J128" i="69"/>
  <c r="K128" i="69"/>
  <c r="L128" i="69"/>
  <c r="M128" i="69"/>
  <c r="P128" i="69"/>
  <c r="J129" i="69"/>
  <c r="K129" i="69"/>
  <c r="L129" i="69"/>
  <c r="M129" i="69"/>
  <c r="P129" i="69"/>
  <c r="J130" i="69"/>
  <c r="K130" i="69"/>
  <c r="L130" i="69"/>
  <c r="M130" i="69"/>
  <c r="P130" i="69"/>
  <c r="J131" i="69"/>
  <c r="K131" i="69"/>
  <c r="L131" i="69"/>
  <c r="P131" i="69"/>
  <c r="M131" i="69" s="1"/>
  <c r="J132" i="69"/>
  <c r="K132" i="69"/>
  <c r="L132" i="69"/>
  <c r="M132" i="69"/>
  <c r="P132" i="69"/>
  <c r="J133" i="69"/>
  <c r="K133" i="69"/>
  <c r="L133" i="69"/>
  <c r="M133" i="69"/>
  <c r="P133" i="69"/>
  <c r="J134" i="69"/>
  <c r="K134" i="69"/>
  <c r="L134" i="69"/>
  <c r="M134" i="69"/>
  <c r="P134" i="69"/>
  <c r="J135" i="69"/>
  <c r="K135" i="69"/>
  <c r="L135" i="69"/>
  <c r="P135" i="69"/>
  <c r="M135" i="69" s="1"/>
  <c r="J136" i="69"/>
  <c r="K136" i="69"/>
  <c r="L136" i="69"/>
  <c r="M136" i="69"/>
  <c r="P136" i="69"/>
  <c r="J137" i="69"/>
  <c r="K137" i="69"/>
  <c r="L137" i="69"/>
  <c r="M137" i="69"/>
  <c r="P137" i="69"/>
  <c r="J138" i="69"/>
  <c r="K138" i="69"/>
  <c r="L138" i="69"/>
  <c r="M138" i="69"/>
  <c r="P138" i="69"/>
  <c r="J139" i="69"/>
  <c r="K139" i="69"/>
  <c r="L139" i="69"/>
  <c r="P139" i="69"/>
  <c r="M139" i="69" s="1"/>
  <c r="J140" i="69"/>
  <c r="K140" i="69"/>
  <c r="L140" i="69"/>
  <c r="M140" i="69"/>
  <c r="P140" i="69"/>
  <c r="J141" i="69"/>
  <c r="K141" i="69"/>
  <c r="L141" i="69"/>
  <c r="M141" i="69"/>
  <c r="P141" i="69"/>
  <c r="J142" i="69"/>
  <c r="K142" i="69"/>
  <c r="L142" i="69"/>
  <c r="M142" i="69"/>
  <c r="P142" i="69"/>
  <c r="J143" i="69"/>
  <c r="K143" i="69"/>
  <c r="L143" i="69"/>
  <c r="P143" i="69"/>
  <c r="M143" i="69" s="1"/>
  <c r="J144" i="69"/>
  <c r="K144" i="69"/>
  <c r="L144" i="69"/>
  <c r="M144" i="69"/>
  <c r="P144" i="69"/>
  <c r="J145" i="69"/>
  <c r="K145" i="69"/>
  <c r="L145" i="69"/>
  <c r="M145" i="69"/>
  <c r="P145" i="69"/>
  <c r="J146" i="69"/>
  <c r="K146" i="69"/>
  <c r="L146" i="69"/>
  <c r="M146" i="69"/>
  <c r="P146" i="69"/>
  <c r="J147" i="69"/>
  <c r="K147" i="69"/>
  <c r="L147" i="69"/>
  <c r="P147" i="69"/>
  <c r="M147" i="69" s="1"/>
  <c r="J148" i="69"/>
  <c r="K148" i="69"/>
  <c r="L148" i="69"/>
  <c r="M148" i="69"/>
  <c r="P148" i="69"/>
  <c r="J149" i="69"/>
  <c r="K149" i="69"/>
  <c r="L149" i="69"/>
  <c r="M149" i="69"/>
  <c r="P149" i="69"/>
  <c r="J150" i="69"/>
  <c r="K150" i="69"/>
  <c r="L150" i="69"/>
  <c r="M150" i="69"/>
  <c r="P150" i="69"/>
  <c r="J151" i="69"/>
  <c r="K151" i="69"/>
  <c r="L151" i="69"/>
  <c r="P151" i="69"/>
  <c r="M151" i="69" s="1"/>
  <c r="J152" i="69"/>
  <c r="K152" i="69"/>
  <c r="L152" i="69"/>
  <c r="M152" i="69"/>
  <c r="P152" i="69"/>
  <c r="J153" i="69"/>
  <c r="K153" i="69"/>
  <c r="L153" i="69"/>
  <c r="M153" i="69"/>
  <c r="P153" i="69"/>
  <c r="J154" i="69"/>
  <c r="K154" i="69"/>
  <c r="L154" i="69"/>
  <c r="M154" i="69"/>
  <c r="P154" i="69"/>
  <c r="J155" i="69"/>
  <c r="K155" i="69"/>
  <c r="L155" i="69"/>
  <c r="P155" i="69"/>
  <c r="M155" i="69" s="1"/>
  <c r="J156" i="69"/>
  <c r="K156" i="69"/>
  <c r="L156" i="69"/>
  <c r="M156" i="69"/>
  <c r="P156" i="69"/>
  <c r="A1" i="70"/>
  <c r="AC1" i="70"/>
  <c r="AG1" i="70"/>
  <c r="AK1" i="70"/>
  <c r="E2" i="70"/>
  <c r="Y3" i="70"/>
  <c r="A4" i="70"/>
  <c r="E4" i="70"/>
  <c r="L4" i="70"/>
  <c r="Y5" i="70"/>
  <c r="AD1" i="70" s="1"/>
  <c r="C7" i="70"/>
  <c r="D7" i="70"/>
  <c r="E7" i="70"/>
  <c r="G7" i="70"/>
  <c r="I7" i="70"/>
  <c r="L7" i="70"/>
  <c r="C9" i="70"/>
  <c r="D9" i="70"/>
  <c r="E9" i="70"/>
  <c r="G9" i="70"/>
  <c r="I9" i="70"/>
  <c r="L9" i="70"/>
  <c r="C11" i="70"/>
  <c r="D11" i="70"/>
  <c r="E11" i="70"/>
  <c r="G11" i="70"/>
  <c r="I11" i="70"/>
  <c r="L11" i="70"/>
  <c r="C13" i="70"/>
  <c r="D13" i="70"/>
  <c r="E13" i="70"/>
  <c r="G13" i="70"/>
  <c r="I13" i="70"/>
  <c r="L13" i="70"/>
  <c r="C15" i="70"/>
  <c r="D15" i="70"/>
  <c r="E15" i="70"/>
  <c r="F27" i="70" s="1"/>
  <c r="G15" i="70"/>
  <c r="I15" i="70"/>
  <c r="L15" i="70"/>
  <c r="C17" i="70"/>
  <c r="D17" i="70"/>
  <c r="E17" i="70"/>
  <c r="B30" i="70" s="1"/>
  <c r="G17" i="70"/>
  <c r="I17" i="70"/>
  <c r="L17" i="70"/>
  <c r="D22" i="70"/>
  <c r="F22" i="70"/>
  <c r="H22" i="70"/>
  <c r="B23" i="70"/>
  <c r="B24" i="70"/>
  <c r="B25" i="70"/>
  <c r="D27" i="70"/>
  <c r="H27" i="70"/>
  <c r="B28" i="70"/>
  <c r="B29" i="70"/>
  <c r="C32" i="70"/>
  <c r="F32" i="70"/>
  <c r="C34" i="70"/>
  <c r="F34" i="70"/>
  <c r="C36" i="70"/>
  <c r="F36" i="70"/>
  <c r="K47" i="70"/>
  <c r="R47" i="70"/>
  <c r="E40" i="70" s="1"/>
  <c r="A1" i="72"/>
  <c r="A5" i="72"/>
  <c r="B5" i="72"/>
  <c r="P22" i="72"/>
  <c r="P23" i="72"/>
  <c r="P24" i="72"/>
  <c r="P25" i="72"/>
  <c r="P26" i="72"/>
  <c r="P27" i="72"/>
  <c r="P28" i="72"/>
  <c r="P29" i="72"/>
  <c r="A1" i="73"/>
  <c r="C2" i="73"/>
  <c r="A5" i="73"/>
  <c r="C5" i="73"/>
  <c r="D5" i="73"/>
  <c r="H5" i="73"/>
  <c r="J40" i="73"/>
  <c r="K40" i="73"/>
  <c r="L40" i="73"/>
  <c r="M40" i="73"/>
  <c r="P40" i="73"/>
  <c r="J41" i="73"/>
  <c r="K41" i="73"/>
  <c r="L41" i="73"/>
  <c r="M41" i="73"/>
  <c r="P41" i="73"/>
  <c r="J42" i="73"/>
  <c r="K42" i="73"/>
  <c r="L42" i="73"/>
  <c r="P42" i="73"/>
  <c r="M42" i="73" s="1"/>
  <c r="J43" i="73"/>
  <c r="K43" i="73"/>
  <c r="L43" i="73"/>
  <c r="M43" i="73"/>
  <c r="P43" i="73"/>
  <c r="J44" i="73"/>
  <c r="K44" i="73"/>
  <c r="L44" i="73"/>
  <c r="M44" i="73"/>
  <c r="P44" i="73"/>
  <c r="J45" i="73"/>
  <c r="K45" i="73"/>
  <c r="L45" i="73"/>
  <c r="M45" i="73"/>
  <c r="P45" i="73"/>
  <c r="J46" i="73"/>
  <c r="K46" i="73"/>
  <c r="L46" i="73"/>
  <c r="P46" i="73"/>
  <c r="M46" i="73" s="1"/>
  <c r="J47" i="73"/>
  <c r="K47" i="73"/>
  <c r="L47" i="73"/>
  <c r="M47" i="73"/>
  <c r="P47" i="73"/>
  <c r="J48" i="73"/>
  <c r="K48" i="73"/>
  <c r="L48" i="73"/>
  <c r="M48" i="73"/>
  <c r="P48" i="73"/>
  <c r="J49" i="73"/>
  <c r="K49" i="73"/>
  <c r="L49" i="73"/>
  <c r="M49" i="73"/>
  <c r="P49" i="73"/>
  <c r="J50" i="73"/>
  <c r="K50" i="73"/>
  <c r="L50" i="73"/>
  <c r="P50" i="73"/>
  <c r="M50" i="73" s="1"/>
  <c r="J51" i="73"/>
  <c r="K51" i="73"/>
  <c r="L51" i="73"/>
  <c r="M51" i="73"/>
  <c r="P51" i="73"/>
  <c r="J52" i="73"/>
  <c r="K52" i="73"/>
  <c r="L52" i="73"/>
  <c r="M52" i="73"/>
  <c r="P52" i="73"/>
  <c r="J53" i="73"/>
  <c r="K53" i="73"/>
  <c r="L53" i="73"/>
  <c r="M53" i="73"/>
  <c r="P53" i="73"/>
  <c r="J54" i="73"/>
  <c r="K54" i="73"/>
  <c r="L54" i="73"/>
  <c r="P54" i="73"/>
  <c r="M54" i="73" s="1"/>
  <c r="J55" i="73"/>
  <c r="K55" i="73"/>
  <c r="L55" i="73"/>
  <c r="M55" i="73"/>
  <c r="P55" i="73"/>
  <c r="J56" i="73"/>
  <c r="K56" i="73"/>
  <c r="L56" i="73"/>
  <c r="M56" i="73"/>
  <c r="P56" i="73"/>
  <c r="J57" i="73"/>
  <c r="K57" i="73"/>
  <c r="L57" i="73"/>
  <c r="M57" i="73"/>
  <c r="P57" i="73"/>
  <c r="J58" i="73"/>
  <c r="K58" i="73"/>
  <c r="L58" i="73"/>
  <c r="P58" i="73"/>
  <c r="M58" i="73" s="1"/>
  <c r="J59" i="73"/>
  <c r="K59" i="73"/>
  <c r="L59" i="73"/>
  <c r="P59" i="73"/>
  <c r="M59" i="73" s="1"/>
  <c r="J60" i="73"/>
  <c r="K60" i="73"/>
  <c r="L60" i="73"/>
  <c r="M60" i="73"/>
  <c r="P60" i="73"/>
  <c r="J61" i="73"/>
  <c r="K61" i="73"/>
  <c r="L61" i="73"/>
  <c r="P61" i="73"/>
  <c r="M61" i="73" s="1"/>
  <c r="J62" i="73"/>
  <c r="K62" i="73"/>
  <c r="L62" i="73"/>
  <c r="M62" i="73"/>
  <c r="P62" i="73"/>
  <c r="J63" i="73"/>
  <c r="K63" i="73"/>
  <c r="L63" i="73"/>
  <c r="P63" i="73"/>
  <c r="M63" i="73" s="1"/>
  <c r="J64" i="73"/>
  <c r="K64" i="73"/>
  <c r="L64" i="73"/>
  <c r="M64" i="73"/>
  <c r="P64" i="73"/>
  <c r="J65" i="73"/>
  <c r="K65" i="73"/>
  <c r="L65" i="73"/>
  <c r="P65" i="73"/>
  <c r="M65" i="73" s="1"/>
  <c r="J66" i="73"/>
  <c r="K66" i="73"/>
  <c r="L66" i="73"/>
  <c r="M66" i="73"/>
  <c r="P66" i="73"/>
  <c r="J67" i="73"/>
  <c r="K67" i="73"/>
  <c r="L67" i="73"/>
  <c r="P67" i="73"/>
  <c r="M67" i="73" s="1"/>
  <c r="J68" i="73"/>
  <c r="K68" i="73"/>
  <c r="L68" i="73"/>
  <c r="M68" i="73"/>
  <c r="P68" i="73"/>
  <c r="J69" i="73"/>
  <c r="K69" i="73"/>
  <c r="L69" i="73"/>
  <c r="P69" i="73"/>
  <c r="M69" i="73" s="1"/>
  <c r="J70" i="73"/>
  <c r="K70" i="73"/>
  <c r="L70" i="73"/>
  <c r="M70" i="73"/>
  <c r="P70" i="73"/>
  <c r="J71" i="73"/>
  <c r="K71" i="73"/>
  <c r="L71" i="73"/>
  <c r="P71" i="73"/>
  <c r="M71" i="73" s="1"/>
  <c r="J72" i="73"/>
  <c r="K72" i="73"/>
  <c r="L72" i="73"/>
  <c r="M72" i="73"/>
  <c r="P72" i="73"/>
  <c r="J73" i="73"/>
  <c r="K73" i="73"/>
  <c r="L73" i="73"/>
  <c r="P73" i="73"/>
  <c r="M73" i="73" s="1"/>
  <c r="J74" i="73"/>
  <c r="K74" i="73"/>
  <c r="L74" i="73"/>
  <c r="M74" i="73"/>
  <c r="P74" i="73"/>
  <c r="J75" i="73"/>
  <c r="K75" i="73"/>
  <c r="L75" i="73"/>
  <c r="P75" i="73"/>
  <c r="M75" i="73" s="1"/>
  <c r="J76" i="73"/>
  <c r="K76" i="73"/>
  <c r="L76" i="73"/>
  <c r="M76" i="73"/>
  <c r="P76" i="73"/>
  <c r="J77" i="73"/>
  <c r="K77" i="73"/>
  <c r="L77" i="73"/>
  <c r="P77" i="73"/>
  <c r="M77" i="73" s="1"/>
  <c r="J78" i="73"/>
  <c r="K78" i="73"/>
  <c r="L78" i="73"/>
  <c r="M78" i="73"/>
  <c r="P78" i="73"/>
  <c r="J79" i="73"/>
  <c r="K79" i="73"/>
  <c r="L79" i="73"/>
  <c r="P79" i="73"/>
  <c r="M79" i="73" s="1"/>
  <c r="J80" i="73"/>
  <c r="K80" i="73"/>
  <c r="L80" i="73"/>
  <c r="M80" i="73"/>
  <c r="P80" i="73"/>
  <c r="J81" i="73"/>
  <c r="K81" i="73"/>
  <c r="L81" i="73"/>
  <c r="P81" i="73"/>
  <c r="M81" i="73" s="1"/>
  <c r="J82" i="73"/>
  <c r="K82" i="73"/>
  <c r="L82" i="73"/>
  <c r="M82" i="73"/>
  <c r="P82" i="73"/>
  <c r="J83" i="73"/>
  <c r="K83" i="73"/>
  <c r="L83" i="73"/>
  <c r="P83" i="73"/>
  <c r="M83" i="73" s="1"/>
  <c r="J84" i="73"/>
  <c r="K84" i="73"/>
  <c r="L84" i="73"/>
  <c r="M84" i="73"/>
  <c r="P84" i="73"/>
  <c r="J85" i="73"/>
  <c r="K85" i="73"/>
  <c r="L85" i="73"/>
  <c r="P85" i="73"/>
  <c r="M85" i="73" s="1"/>
  <c r="J86" i="73"/>
  <c r="K86" i="73"/>
  <c r="L86" i="73"/>
  <c r="M86" i="73"/>
  <c r="P86" i="73"/>
  <c r="J87" i="73"/>
  <c r="K87" i="73"/>
  <c r="L87" i="73"/>
  <c r="P87" i="73"/>
  <c r="M87" i="73" s="1"/>
  <c r="J88" i="73"/>
  <c r="K88" i="73"/>
  <c r="L88" i="73"/>
  <c r="M88" i="73"/>
  <c r="P88" i="73"/>
  <c r="J89" i="73"/>
  <c r="K89" i="73"/>
  <c r="L89" i="73"/>
  <c r="P89" i="73"/>
  <c r="M89" i="73" s="1"/>
  <c r="J90" i="73"/>
  <c r="K90" i="73"/>
  <c r="L90" i="73"/>
  <c r="M90" i="73"/>
  <c r="P90" i="73"/>
  <c r="J91" i="73"/>
  <c r="K91" i="73"/>
  <c r="L91" i="73"/>
  <c r="P91" i="73"/>
  <c r="M91" i="73" s="1"/>
  <c r="J92" i="73"/>
  <c r="K92" i="73"/>
  <c r="L92" i="73"/>
  <c r="M92" i="73"/>
  <c r="P92" i="73"/>
  <c r="J93" i="73"/>
  <c r="K93" i="73"/>
  <c r="L93" i="73"/>
  <c r="P93" i="73"/>
  <c r="M93" i="73" s="1"/>
  <c r="J94" i="73"/>
  <c r="K94" i="73"/>
  <c r="L94" i="73"/>
  <c r="M94" i="73"/>
  <c r="P94" i="73"/>
  <c r="J95" i="73"/>
  <c r="K95" i="73"/>
  <c r="L95" i="73"/>
  <c r="P95" i="73"/>
  <c r="M95" i="73" s="1"/>
  <c r="J96" i="73"/>
  <c r="K96" i="73"/>
  <c r="L96" i="73"/>
  <c r="M96" i="73"/>
  <c r="P96" i="73"/>
  <c r="J97" i="73"/>
  <c r="K97" i="73"/>
  <c r="L97" i="73"/>
  <c r="P97" i="73"/>
  <c r="M97" i="73" s="1"/>
  <c r="J98" i="73"/>
  <c r="K98" i="73"/>
  <c r="L98" i="73"/>
  <c r="M98" i="73"/>
  <c r="P98" i="73"/>
  <c r="J99" i="73"/>
  <c r="K99" i="73"/>
  <c r="L99" i="73"/>
  <c r="P99" i="73"/>
  <c r="M99" i="73" s="1"/>
  <c r="J100" i="73"/>
  <c r="K100" i="73"/>
  <c r="L100" i="73"/>
  <c r="M100" i="73"/>
  <c r="P100" i="73"/>
  <c r="J101" i="73"/>
  <c r="K101" i="73"/>
  <c r="L101" i="73"/>
  <c r="P101" i="73"/>
  <c r="M101" i="73" s="1"/>
  <c r="J102" i="73"/>
  <c r="K102" i="73"/>
  <c r="L102" i="73"/>
  <c r="M102" i="73"/>
  <c r="P102" i="73"/>
  <c r="J103" i="73"/>
  <c r="K103" i="73"/>
  <c r="L103" i="73"/>
  <c r="P103" i="73"/>
  <c r="M103" i="73" s="1"/>
  <c r="J104" i="73"/>
  <c r="K104" i="73"/>
  <c r="L104" i="73"/>
  <c r="M104" i="73"/>
  <c r="P104" i="73"/>
  <c r="J105" i="73"/>
  <c r="K105" i="73"/>
  <c r="L105" i="73"/>
  <c r="P105" i="73"/>
  <c r="M105" i="73" s="1"/>
  <c r="J106" i="73"/>
  <c r="K106" i="73"/>
  <c r="L106" i="73"/>
  <c r="M106" i="73"/>
  <c r="P106" i="73"/>
  <c r="J107" i="73"/>
  <c r="K107" i="73"/>
  <c r="L107" i="73"/>
  <c r="P107" i="73"/>
  <c r="M107" i="73" s="1"/>
  <c r="J108" i="73"/>
  <c r="K108" i="73"/>
  <c r="L108" i="73"/>
  <c r="M108" i="73"/>
  <c r="P108" i="73"/>
  <c r="J109" i="73"/>
  <c r="K109" i="73"/>
  <c r="L109" i="73"/>
  <c r="P109" i="73"/>
  <c r="M109" i="73" s="1"/>
  <c r="J110" i="73"/>
  <c r="K110" i="73"/>
  <c r="L110" i="73"/>
  <c r="M110" i="73"/>
  <c r="P110" i="73"/>
  <c r="J111" i="73"/>
  <c r="K111" i="73"/>
  <c r="L111" i="73"/>
  <c r="P111" i="73"/>
  <c r="M111" i="73" s="1"/>
  <c r="J112" i="73"/>
  <c r="K112" i="73"/>
  <c r="L112" i="73"/>
  <c r="M112" i="73"/>
  <c r="P112" i="73"/>
  <c r="J113" i="73"/>
  <c r="K113" i="73"/>
  <c r="L113" i="73"/>
  <c r="P113" i="73"/>
  <c r="M113" i="73" s="1"/>
  <c r="J114" i="73"/>
  <c r="K114" i="73"/>
  <c r="L114" i="73"/>
  <c r="M114" i="73"/>
  <c r="P114" i="73"/>
  <c r="J115" i="73"/>
  <c r="K115" i="73"/>
  <c r="L115" i="73"/>
  <c r="P115" i="73"/>
  <c r="M115" i="73" s="1"/>
  <c r="J116" i="73"/>
  <c r="K116" i="73"/>
  <c r="L116" i="73"/>
  <c r="M116" i="73"/>
  <c r="P116" i="73"/>
  <c r="J117" i="73"/>
  <c r="K117" i="73"/>
  <c r="L117" i="73"/>
  <c r="P117" i="73"/>
  <c r="M117" i="73" s="1"/>
  <c r="J118" i="73"/>
  <c r="K118" i="73"/>
  <c r="L118" i="73"/>
  <c r="M118" i="73"/>
  <c r="P118" i="73"/>
  <c r="J119" i="73"/>
  <c r="K119" i="73"/>
  <c r="L119" i="73"/>
  <c r="P119" i="73"/>
  <c r="M119" i="73" s="1"/>
  <c r="J120" i="73"/>
  <c r="K120" i="73"/>
  <c r="L120" i="73"/>
  <c r="M120" i="73"/>
  <c r="P120" i="73"/>
  <c r="J121" i="73"/>
  <c r="K121" i="73"/>
  <c r="L121" i="73"/>
  <c r="P121" i="73"/>
  <c r="M121" i="73" s="1"/>
  <c r="J122" i="73"/>
  <c r="K122" i="73"/>
  <c r="L122" i="73"/>
  <c r="M122" i="73"/>
  <c r="P122" i="73"/>
  <c r="J123" i="73"/>
  <c r="K123" i="73"/>
  <c r="L123" i="73"/>
  <c r="P123" i="73"/>
  <c r="M123" i="73" s="1"/>
  <c r="J124" i="73"/>
  <c r="K124" i="73"/>
  <c r="L124" i="73"/>
  <c r="M124" i="73"/>
  <c r="P124" i="73"/>
  <c r="J125" i="73"/>
  <c r="K125" i="73"/>
  <c r="L125" i="73"/>
  <c r="P125" i="73"/>
  <c r="M125" i="73" s="1"/>
  <c r="J126" i="73"/>
  <c r="K126" i="73"/>
  <c r="L126" i="73"/>
  <c r="M126" i="73"/>
  <c r="P126" i="73"/>
  <c r="J127" i="73"/>
  <c r="K127" i="73"/>
  <c r="L127" i="73"/>
  <c r="P127" i="73"/>
  <c r="M127" i="73" s="1"/>
  <c r="J128" i="73"/>
  <c r="K128" i="73"/>
  <c r="L128" i="73"/>
  <c r="M128" i="73"/>
  <c r="P128" i="73"/>
  <c r="J129" i="73"/>
  <c r="K129" i="73"/>
  <c r="L129" i="73"/>
  <c r="P129" i="73"/>
  <c r="M129" i="73" s="1"/>
  <c r="J130" i="73"/>
  <c r="K130" i="73"/>
  <c r="L130" i="73"/>
  <c r="M130" i="73"/>
  <c r="P130" i="73"/>
  <c r="J131" i="73"/>
  <c r="K131" i="73"/>
  <c r="L131" i="73"/>
  <c r="P131" i="73"/>
  <c r="M131" i="73" s="1"/>
  <c r="J132" i="73"/>
  <c r="K132" i="73"/>
  <c r="L132" i="73"/>
  <c r="M132" i="73"/>
  <c r="P132" i="73"/>
  <c r="J133" i="73"/>
  <c r="K133" i="73"/>
  <c r="L133" i="73"/>
  <c r="P133" i="73"/>
  <c r="M133" i="73" s="1"/>
  <c r="J134" i="73"/>
  <c r="K134" i="73"/>
  <c r="L134" i="73"/>
  <c r="M134" i="73"/>
  <c r="P134" i="73"/>
  <c r="J135" i="73"/>
  <c r="K135" i="73"/>
  <c r="L135" i="73"/>
  <c r="P135" i="73"/>
  <c r="M135" i="73" s="1"/>
  <c r="J136" i="73"/>
  <c r="K136" i="73"/>
  <c r="L136" i="73"/>
  <c r="M136" i="73"/>
  <c r="P136" i="73"/>
  <c r="J137" i="73"/>
  <c r="K137" i="73"/>
  <c r="L137" i="73"/>
  <c r="P137" i="73"/>
  <c r="M137" i="73" s="1"/>
  <c r="J138" i="73"/>
  <c r="K138" i="73"/>
  <c r="L138" i="73"/>
  <c r="M138" i="73"/>
  <c r="P138" i="73"/>
  <c r="J139" i="73"/>
  <c r="K139" i="73"/>
  <c r="L139" i="73"/>
  <c r="P139" i="73"/>
  <c r="M139" i="73" s="1"/>
  <c r="J140" i="73"/>
  <c r="K140" i="73"/>
  <c r="L140" i="73"/>
  <c r="M140" i="73"/>
  <c r="P140" i="73"/>
  <c r="J141" i="73"/>
  <c r="K141" i="73"/>
  <c r="L141" i="73"/>
  <c r="P141" i="73"/>
  <c r="M141" i="73" s="1"/>
  <c r="J142" i="73"/>
  <c r="K142" i="73"/>
  <c r="L142" i="73"/>
  <c r="M142" i="73"/>
  <c r="P142" i="73"/>
  <c r="J143" i="73"/>
  <c r="K143" i="73"/>
  <c r="L143" i="73"/>
  <c r="P143" i="73"/>
  <c r="M143" i="73" s="1"/>
  <c r="J144" i="73"/>
  <c r="K144" i="73"/>
  <c r="L144" i="73"/>
  <c r="M144" i="73"/>
  <c r="P144" i="73"/>
  <c r="J145" i="73"/>
  <c r="K145" i="73"/>
  <c r="L145" i="73"/>
  <c r="P145" i="73"/>
  <c r="M145" i="73" s="1"/>
  <c r="J146" i="73"/>
  <c r="K146" i="73"/>
  <c r="L146" i="73"/>
  <c r="M146" i="73"/>
  <c r="P146" i="73"/>
  <c r="J147" i="73"/>
  <c r="K147" i="73"/>
  <c r="L147" i="73"/>
  <c r="P147" i="73"/>
  <c r="M147" i="73" s="1"/>
  <c r="J148" i="73"/>
  <c r="K148" i="73"/>
  <c r="L148" i="73"/>
  <c r="M148" i="73"/>
  <c r="P148" i="73"/>
  <c r="J149" i="73"/>
  <c r="K149" i="73"/>
  <c r="L149" i="73"/>
  <c r="P149" i="73"/>
  <c r="M149" i="73" s="1"/>
  <c r="J150" i="73"/>
  <c r="K150" i="73"/>
  <c r="L150" i="73"/>
  <c r="M150" i="73"/>
  <c r="P150" i="73"/>
  <c r="J151" i="73"/>
  <c r="K151" i="73"/>
  <c r="L151" i="73"/>
  <c r="P151" i="73"/>
  <c r="M151" i="73" s="1"/>
  <c r="J152" i="73"/>
  <c r="K152" i="73"/>
  <c r="L152" i="73"/>
  <c r="M152" i="73"/>
  <c r="P152" i="73"/>
  <c r="J153" i="73"/>
  <c r="K153" i="73"/>
  <c r="L153" i="73"/>
  <c r="P153" i="73"/>
  <c r="M153" i="73" s="1"/>
  <c r="J154" i="73"/>
  <c r="K154" i="73"/>
  <c r="L154" i="73"/>
  <c r="M154" i="73"/>
  <c r="P154" i="73"/>
  <c r="J155" i="73"/>
  <c r="K155" i="73"/>
  <c r="L155" i="73"/>
  <c r="P155" i="73"/>
  <c r="M155" i="73" s="1"/>
  <c r="J156" i="73"/>
  <c r="K156" i="73"/>
  <c r="L156" i="73"/>
  <c r="M156" i="73"/>
  <c r="P156" i="73"/>
  <c r="A1" i="74"/>
  <c r="AC1" i="74"/>
  <c r="AG1" i="74"/>
  <c r="AH1" i="74"/>
  <c r="E2" i="74"/>
  <c r="Y3" i="74"/>
  <c r="A4" i="74"/>
  <c r="G4" i="74"/>
  <c r="R4" i="74"/>
  <c r="Y5" i="74"/>
  <c r="AB1" i="74" s="1"/>
  <c r="F6" i="74"/>
  <c r="K6" i="74"/>
  <c r="M6" i="74"/>
  <c r="O6" i="74"/>
  <c r="B7" i="74"/>
  <c r="C7" i="74"/>
  <c r="D7" i="74"/>
  <c r="F7" i="74"/>
  <c r="G7" i="74"/>
  <c r="I7" i="74"/>
  <c r="U7" i="74"/>
  <c r="K8" i="74"/>
  <c r="U8" i="74"/>
  <c r="B9" i="74"/>
  <c r="C9" i="74"/>
  <c r="D9" i="74"/>
  <c r="F9" i="74"/>
  <c r="G9" i="74"/>
  <c r="I9" i="74"/>
  <c r="U9" i="74"/>
  <c r="M10" i="74"/>
  <c r="U10" i="74"/>
  <c r="B11" i="74"/>
  <c r="C11" i="74"/>
  <c r="D11" i="74"/>
  <c r="F11" i="74"/>
  <c r="G11" i="74"/>
  <c r="I11" i="74"/>
  <c r="U11" i="74"/>
  <c r="K12" i="74"/>
  <c r="U12" i="74"/>
  <c r="B13" i="74"/>
  <c r="C13" i="74"/>
  <c r="D13" i="74"/>
  <c r="F13" i="74"/>
  <c r="G13" i="74"/>
  <c r="I13" i="74"/>
  <c r="U13" i="74"/>
  <c r="O14" i="74"/>
  <c r="U14" i="74"/>
  <c r="B15" i="74"/>
  <c r="C15" i="74"/>
  <c r="D15" i="74"/>
  <c r="F15" i="74"/>
  <c r="G15" i="74"/>
  <c r="I15" i="74"/>
  <c r="U15" i="74"/>
  <c r="K16" i="74"/>
  <c r="U16" i="74"/>
  <c r="B17" i="74"/>
  <c r="C17" i="74"/>
  <c r="D17" i="74"/>
  <c r="F17" i="74"/>
  <c r="G17" i="74"/>
  <c r="I17" i="74"/>
  <c r="M18" i="74"/>
  <c r="B19" i="74"/>
  <c r="C19" i="74"/>
  <c r="D19" i="74"/>
  <c r="F19" i="74"/>
  <c r="G19" i="74"/>
  <c r="I19" i="74"/>
  <c r="K20" i="74"/>
  <c r="B21" i="74"/>
  <c r="C21" i="74"/>
  <c r="D21" i="74"/>
  <c r="F21" i="74"/>
  <c r="G21" i="74"/>
  <c r="I21" i="74"/>
  <c r="F56" i="74"/>
  <c r="O62" i="74"/>
  <c r="R62" i="74"/>
  <c r="F55" i="74" s="1"/>
  <c r="A1" i="76"/>
  <c r="A5" i="76"/>
  <c r="B5" i="76"/>
  <c r="P22" i="76"/>
  <c r="P23" i="76"/>
  <c r="P24" i="76"/>
  <c r="P25" i="76"/>
  <c r="P26" i="76"/>
  <c r="P27" i="76"/>
  <c r="P28" i="76"/>
  <c r="P29" i="76"/>
  <c r="A1" i="77"/>
  <c r="C2" i="77"/>
  <c r="A5" i="77"/>
  <c r="C5" i="77"/>
  <c r="D5" i="77"/>
  <c r="H5" i="77"/>
  <c r="J40" i="77"/>
  <c r="K40" i="77"/>
  <c r="L40" i="77"/>
  <c r="P40" i="77"/>
  <c r="M40" i="77" s="1"/>
  <c r="J41" i="77"/>
  <c r="K41" i="77"/>
  <c r="L41" i="77"/>
  <c r="M41" i="77"/>
  <c r="P41" i="77"/>
  <c r="J42" i="77"/>
  <c r="K42" i="77"/>
  <c r="L42" i="77"/>
  <c r="P42" i="77"/>
  <c r="M42" i="77" s="1"/>
  <c r="J43" i="77"/>
  <c r="K43" i="77"/>
  <c r="L43" i="77"/>
  <c r="M43" i="77"/>
  <c r="P43" i="77"/>
  <c r="J44" i="77"/>
  <c r="K44" i="77"/>
  <c r="L44" i="77"/>
  <c r="P44" i="77"/>
  <c r="M44" i="77" s="1"/>
  <c r="J45" i="77"/>
  <c r="K45" i="77"/>
  <c r="L45" i="77"/>
  <c r="M45" i="77"/>
  <c r="P45" i="77"/>
  <c r="J46" i="77"/>
  <c r="K46" i="77"/>
  <c r="L46" i="77"/>
  <c r="P46" i="77"/>
  <c r="M46" i="77" s="1"/>
  <c r="J47" i="77"/>
  <c r="K47" i="77"/>
  <c r="L47" i="77"/>
  <c r="M47" i="77"/>
  <c r="P47" i="77"/>
  <c r="J48" i="77"/>
  <c r="K48" i="77"/>
  <c r="L48" i="77"/>
  <c r="P48" i="77"/>
  <c r="M48" i="77" s="1"/>
  <c r="J49" i="77"/>
  <c r="K49" i="77"/>
  <c r="L49" i="77"/>
  <c r="M49" i="77"/>
  <c r="P49" i="77"/>
  <c r="J50" i="77"/>
  <c r="K50" i="77"/>
  <c r="L50" i="77"/>
  <c r="P50" i="77"/>
  <c r="M50" i="77" s="1"/>
  <c r="J51" i="77"/>
  <c r="K51" i="77"/>
  <c r="L51" i="77"/>
  <c r="M51" i="77"/>
  <c r="P51" i="77"/>
  <c r="J52" i="77"/>
  <c r="K52" i="77"/>
  <c r="L52" i="77"/>
  <c r="P52" i="77"/>
  <c r="M52" i="77" s="1"/>
  <c r="J53" i="77"/>
  <c r="K53" i="77"/>
  <c r="L53" i="77"/>
  <c r="M53" i="77"/>
  <c r="P53" i="77"/>
  <c r="J54" i="77"/>
  <c r="K54" i="77"/>
  <c r="L54" i="77"/>
  <c r="P54" i="77"/>
  <c r="M54" i="77" s="1"/>
  <c r="J55" i="77"/>
  <c r="K55" i="77"/>
  <c r="L55" i="77"/>
  <c r="M55" i="77"/>
  <c r="P55" i="77"/>
  <c r="J56" i="77"/>
  <c r="K56" i="77"/>
  <c r="L56" i="77"/>
  <c r="P56" i="77"/>
  <c r="M56" i="77" s="1"/>
  <c r="J57" i="77"/>
  <c r="K57" i="77"/>
  <c r="L57" i="77"/>
  <c r="M57" i="77"/>
  <c r="P57" i="77"/>
  <c r="J58" i="77"/>
  <c r="K58" i="77"/>
  <c r="L58" i="77"/>
  <c r="P58" i="77"/>
  <c r="M58" i="77" s="1"/>
  <c r="J59" i="77"/>
  <c r="K59" i="77"/>
  <c r="L59" i="77"/>
  <c r="M59" i="77"/>
  <c r="P59" i="77"/>
  <c r="J60" i="77"/>
  <c r="K60" i="77"/>
  <c r="L60" i="77"/>
  <c r="P60" i="77"/>
  <c r="M60" i="77" s="1"/>
  <c r="J61" i="77"/>
  <c r="K61" i="77"/>
  <c r="L61" i="77"/>
  <c r="M61" i="77"/>
  <c r="P61" i="77"/>
  <c r="J62" i="77"/>
  <c r="K62" i="77"/>
  <c r="L62" i="77"/>
  <c r="P62" i="77"/>
  <c r="M62" i="77" s="1"/>
  <c r="J63" i="77"/>
  <c r="K63" i="77"/>
  <c r="L63" i="77"/>
  <c r="M63" i="77"/>
  <c r="P63" i="77"/>
  <c r="J64" i="77"/>
  <c r="K64" i="77"/>
  <c r="L64" i="77"/>
  <c r="P64" i="77"/>
  <c r="M64" i="77" s="1"/>
  <c r="J65" i="77"/>
  <c r="K65" i="77"/>
  <c r="L65" i="77"/>
  <c r="M65" i="77"/>
  <c r="P65" i="77"/>
  <c r="J66" i="77"/>
  <c r="K66" i="77"/>
  <c r="L66" i="77"/>
  <c r="P66" i="77"/>
  <c r="M66" i="77" s="1"/>
  <c r="J67" i="77"/>
  <c r="K67" i="77"/>
  <c r="L67" i="77"/>
  <c r="M67" i="77"/>
  <c r="P67" i="77"/>
  <c r="J68" i="77"/>
  <c r="K68" i="77"/>
  <c r="L68" i="77"/>
  <c r="P68" i="77"/>
  <c r="M68" i="77" s="1"/>
  <c r="J69" i="77"/>
  <c r="K69" i="77"/>
  <c r="L69" i="77"/>
  <c r="M69" i="77"/>
  <c r="P69" i="77"/>
  <c r="J70" i="77"/>
  <c r="K70" i="77"/>
  <c r="L70" i="77"/>
  <c r="P70" i="77"/>
  <c r="M70" i="77" s="1"/>
  <c r="J71" i="77"/>
  <c r="K71" i="77"/>
  <c r="L71" i="77"/>
  <c r="M71" i="77"/>
  <c r="P71" i="77"/>
  <c r="J72" i="77"/>
  <c r="K72" i="77"/>
  <c r="L72" i="77"/>
  <c r="P72" i="77"/>
  <c r="M72" i="77" s="1"/>
  <c r="J73" i="77"/>
  <c r="K73" i="77"/>
  <c r="L73" i="77"/>
  <c r="M73" i="77"/>
  <c r="P73" i="77"/>
  <c r="J74" i="77"/>
  <c r="K74" i="77"/>
  <c r="L74" i="77"/>
  <c r="P74" i="77"/>
  <c r="M74" i="77" s="1"/>
  <c r="J75" i="77"/>
  <c r="K75" i="77"/>
  <c r="L75" i="77"/>
  <c r="M75" i="77"/>
  <c r="P75" i="77"/>
  <c r="J76" i="77"/>
  <c r="K76" i="77"/>
  <c r="L76" i="77"/>
  <c r="P76" i="77"/>
  <c r="M76" i="77" s="1"/>
  <c r="J77" i="77"/>
  <c r="K77" i="77"/>
  <c r="L77" i="77"/>
  <c r="M77" i="77"/>
  <c r="P77" i="77"/>
  <c r="J78" i="77"/>
  <c r="K78" i="77"/>
  <c r="L78" i="77"/>
  <c r="P78" i="77"/>
  <c r="M78" i="77" s="1"/>
  <c r="J79" i="77"/>
  <c r="K79" i="77"/>
  <c r="L79" i="77"/>
  <c r="M79" i="77"/>
  <c r="P79" i="77"/>
  <c r="J80" i="77"/>
  <c r="K80" i="77"/>
  <c r="L80" i="77"/>
  <c r="P80" i="77"/>
  <c r="M80" i="77" s="1"/>
  <c r="J81" i="77"/>
  <c r="K81" i="77"/>
  <c r="L81" i="77"/>
  <c r="M81" i="77"/>
  <c r="P81" i="77"/>
  <c r="J82" i="77"/>
  <c r="K82" i="77"/>
  <c r="L82" i="77"/>
  <c r="P82" i="77"/>
  <c r="M82" i="77" s="1"/>
  <c r="J83" i="77"/>
  <c r="K83" i="77"/>
  <c r="L83" i="77"/>
  <c r="M83" i="77"/>
  <c r="P83" i="77"/>
  <c r="J84" i="77"/>
  <c r="K84" i="77"/>
  <c r="L84" i="77"/>
  <c r="P84" i="77"/>
  <c r="M84" i="77" s="1"/>
  <c r="J85" i="77"/>
  <c r="K85" i="77"/>
  <c r="L85" i="77"/>
  <c r="M85" i="77"/>
  <c r="P85" i="77"/>
  <c r="J86" i="77"/>
  <c r="K86" i="77"/>
  <c r="L86" i="77"/>
  <c r="P86" i="77"/>
  <c r="M86" i="77" s="1"/>
  <c r="J87" i="77"/>
  <c r="K87" i="77"/>
  <c r="L87" i="77"/>
  <c r="P87" i="77"/>
  <c r="M87" i="77" s="1"/>
  <c r="J88" i="77"/>
  <c r="K88" i="77"/>
  <c r="L88" i="77"/>
  <c r="P88" i="77"/>
  <c r="M88" i="77" s="1"/>
  <c r="J89" i="77"/>
  <c r="K89" i="77"/>
  <c r="L89" i="77"/>
  <c r="M89" i="77"/>
  <c r="P89" i="77"/>
  <c r="J90" i="77"/>
  <c r="K90" i="77"/>
  <c r="L90" i="77"/>
  <c r="P90" i="77"/>
  <c r="M90" i="77" s="1"/>
  <c r="J91" i="77"/>
  <c r="K91" i="77"/>
  <c r="L91" i="77"/>
  <c r="M91" i="77"/>
  <c r="P91" i="77"/>
  <c r="J92" i="77"/>
  <c r="K92" i="77"/>
  <c r="L92" i="77"/>
  <c r="P92" i="77"/>
  <c r="M92" i="77" s="1"/>
  <c r="J93" i="77"/>
  <c r="K93" i="77"/>
  <c r="L93" i="77"/>
  <c r="M93" i="77"/>
  <c r="P93" i="77"/>
  <c r="J94" i="77"/>
  <c r="K94" i="77"/>
  <c r="L94" i="77"/>
  <c r="P94" i="77"/>
  <c r="M94" i="77" s="1"/>
  <c r="J95" i="77"/>
  <c r="K95" i="77"/>
  <c r="L95" i="77"/>
  <c r="M95" i="77"/>
  <c r="P95" i="77"/>
  <c r="J96" i="77"/>
  <c r="K96" i="77"/>
  <c r="L96" i="77"/>
  <c r="P96" i="77"/>
  <c r="M96" i="77" s="1"/>
  <c r="J97" i="77"/>
  <c r="K97" i="77"/>
  <c r="L97" i="77"/>
  <c r="M97" i="77"/>
  <c r="P97" i="77"/>
  <c r="J98" i="77"/>
  <c r="K98" i="77"/>
  <c r="L98" i="77"/>
  <c r="P98" i="77"/>
  <c r="M98" i="77" s="1"/>
  <c r="J99" i="77"/>
  <c r="K99" i="77"/>
  <c r="L99" i="77"/>
  <c r="P99" i="77"/>
  <c r="M99" i="77" s="1"/>
  <c r="J100" i="77"/>
  <c r="K100" i="77"/>
  <c r="L100" i="77"/>
  <c r="P100" i="77"/>
  <c r="M100" i="77" s="1"/>
  <c r="J101" i="77"/>
  <c r="K101" i="77"/>
  <c r="L101" i="77"/>
  <c r="M101" i="77"/>
  <c r="P101" i="77"/>
  <c r="J102" i="77"/>
  <c r="K102" i="77"/>
  <c r="L102" i="77"/>
  <c r="P102" i="77"/>
  <c r="M102" i="77" s="1"/>
  <c r="J103" i="77"/>
  <c r="K103" i="77"/>
  <c r="L103" i="77"/>
  <c r="P103" i="77"/>
  <c r="M103" i="77" s="1"/>
  <c r="J104" i="77"/>
  <c r="K104" i="77"/>
  <c r="L104" i="77"/>
  <c r="P104" i="77"/>
  <c r="M104" i="77" s="1"/>
  <c r="J105" i="77"/>
  <c r="K105" i="77"/>
  <c r="L105" i="77"/>
  <c r="M105" i="77"/>
  <c r="P105" i="77"/>
  <c r="J106" i="77"/>
  <c r="K106" i="77"/>
  <c r="L106" i="77"/>
  <c r="P106" i="77"/>
  <c r="M106" i="77" s="1"/>
  <c r="J107" i="77"/>
  <c r="K107" i="77"/>
  <c r="L107" i="77"/>
  <c r="P107" i="77"/>
  <c r="M107" i="77" s="1"/>
  <c r="J108" i="77"/>
  <c r="K108" i="77"/>
  <c r="L108" i="77"/>
  <c r="P108" i="77"/>
  <c r="M108" i="77" s="1"/>
  <c r="J109" i="77"/>
  <c r="K109" i="77"/>
  <c r="L109" i="77"/>
  <c r="M109" i="77"/>
  <c r="P109" i="77"/>
  <c r="J110" i="77"/>
  <c r="K110" i="77"/>
  <c r="L110" i="77"/>
  <c r="P110" i="77"/>
  <c r="M110" i="77" s="1"/>
  <c r="J111" i="77"/>
  <c r="K111" i="77"/>
  <c r="L111" i="77"/>
  <c r="P111" i="77"/>
  <c r="M111" i="77" s="1"/>
  <c r="J112" i="77"/>
  <c r="K112" i="77"/>
  <c r="L112" i="77"/>
  <c r="P112" i="77"/>
  <c r="M112" i="77" s="1"/>
  <c r="J113" i="77"/>
  <c r="K113" i="77"/>
  <c r="L113" i="77"/>
  <c r="M113" i="77"/>
  <c r="P113" i="77"/>
  <c r="J114" i="77"/>
  <c r="K114" i="77"/>
  <c r="L114" i="77"/>
  <c r="P114" i="77"/>
  <c r="M114" i="77" s="1"/>
  <c r="J115" i="77"/>
  <c r="K115" i="77"/>
  <c r="L115" i="77"/>
  <c r="P115" i="77"/>
  <c r="M115" i="77" s="1"/>
  <c r="J116" i="77"/>
  <c r="K116" i="77"/>
  <c r="L116" i="77"/>
  <c r="P116" i="77"/>
  <c r="M116" i="77" s="1"/>
  <c r="J117" i="77"/>
  <c r="K117" i="77"/>
  <c r="L117" i="77"/>
  <c r="M117" i="77"/>
  <c r="P117" i="77"/>
  <c r="J118" i="77"/>
  <c r="K118" i="77"/>
  <c r="L118" i="77"/>
  <c r="P118" i="77"/>
  <c r="M118" i="77" s="1"/>
  <c r="J119" i="77"/>
  <c r="K119" i="77"/>
  <c r="L119" i="77"/>
  <c r="P119" i="77"/>
  <c r="M119" i="77" s="1"/>
  <c r="J120" i="77"/>
  <c r="K120" i="77"/>
  <c r="L120" i="77"/>
  <c r="P120" i="77"/>
  <c r="M120" i="77" s="1"/>
  <c r="J121" i="77"/>
  <c r="K121" i="77"/>
  <c r="L121" i="77"/>
  <c r="M121" i="77"/>
  <c r="P121" i="77"/>
  <c r="J122" i="77"/>
  <c r="K122" i="77"/>
  <c r="L122" i="77"/>
  <c r="P122" i="77"/>
  <c r="M122" i="77" s="1"/>
  <c r="J123" i="77"/>
  <c r="K123" i="77"/>
  <c r="L123" i="77"/>
  <c r="P123" i="77"/>
  <c r="M123" i="77" s="1"/>
  <c r="J124" i="77"/>
  <c r="K124" i="77"/>
  <c r="L124" i="77"/>
  <c r="P124" i="77"/>
  <c r="M124" i="77" s="1"/>
  <c r="J125" i="77"/>
  <c r="K125" i="77"/>
  <c r="L125" i="77"/>
  <c r="M125" i="77"/>
  <c r="P125" i="77"/>
  <c r="J126" i="77"/>
  <c r="K126" i="77"/>
  <c r="L126" i="77"/>
  <c r="P126" i="77"/>
  <c r="M126" i="77" s="1"/>
  <c r="J127" i="77"/>
  <c r="K127" i="77"/>
  <c r="L127" i="77"/>
  <c r="M127" i="77"/>
  <c r="P127" i="77"/>
  <c r="J128" i="77"/>
  <c r="K128" i="77"/>
  <c r="L128" i="77"/>
  <c r="P128" i="77"/>
  <c r="M128" i="77" s="1"/>
  <c r="J129" i="77"/>
  <c r="K129" i="77"/>
  <c r="L129" i="77"/>
  <c r="M129" i="77"/>
  <c r="P129" i="77"/>
  <c r="J130" i="77"/>
  <c r="K130" i="77"/>
  <c r="L130" i="77"/>
  <c r="P130" i="77"/>
  <c r="M130" i="77" s="1"/>
  <c r="J131" i="77"/>
  <c r="K131" i="77"/>
  <c r="L131" i="77"/>
  <c r="M131" i="77"/>
  <c r="P131" i="77"/>
  <c r="J132" i="77"/>
  <c r="K132" i="77"/>
  <c r="L132" i="77"/>
  <c r="P132" i="77"/>
  <c r="M132" i="77" s="1"/>
  <c r="J133" i="77"/>
  <c r="K133" i="77"/>
  <c r="L133" i="77"/>
  <c r="M133" i="77"/>
  <c r="P133" i="77"/>
  <c r="J134" i="77"/>
  <c r="K134" i="77"/>
  <c r="L134" i="77"/>
  <c r="P134" i="77"/>
  <c r="M134" i="77" s="1"/>
  <c r="J135" i="77"/>
  <c r="K135" i="77"/>
  <c r="L135" i="77"/>
  <c r="M135" i="77"/>
  <c r="P135" i="77"/>
  <c r="J136" i="77"/>
  <c r="K136" i="77"/>
  <c r="L136" i="77"/>
  <c r="P136" i="77"/>
  <c r="M136" i="77" s="1"/>
  <c r="J137" i="77"/>
  <c r="K137" i="77"/>
  <c r="L137" i="77"/>
  <c r="M137" i="77"/>
  <c r="P137" i="77"/>
  <c r="J138" i="77"/>
  <c r="K138" i="77"/>
  <c r="L138" i="77"/>
  <c r="P138" i="77"/>
  <c r="M138" i="77" s="1"/>
  <c r="J139" i="77"/>
  <c r="K139" i="77"/>
  <c r="L139" i="77"/>
  <c r="M139" i="77"/>
  <c r="P139" i="77"/>
  <c r="J140" i="77"/>
  <c r="K140" i="77"/>
  <c r="L140" i="77"/>
  <c r="P140" i="77"/>
  <c r="M140" i="77" s="1"/>
  <c r="J141" i="77"/>
  <c r="K141" i="77"/>
  <c r="L141" i="77"/>
  <c r="M141" i="77"/>
  <c r="P141" i="77"/>
  <c r="J142" i="77"/>
  <c r="K142" i="77"/>
  <c r="L142" i="77"/>
  <c r="P142" i="77"/>
  <c r="M142" i="77" s="1"/>
  <c r="J143" i="77"/>
  <c r="K143" i="77"/>
  <c r="L143" i="77"/>
  <c r="M143" i="77"/>
  <c r="P143" i="77"/>
  <c r="J144" i="77"/>
  <c r="K144" i="77"/>
  <c r="L144" i="77"/>
  <c r="P144" i="77"/>
  <c r="M144" i="77" s="1"/>
  <c r="J145" i="77"/>
  <c r="K145" i="77"/>
  <c r="L145" i="77"/>
  <c r="M145" i="77"/>
  <c r="P145" i="77"/>
  <c r="J146" i="77"/>
  <c r="K146" i="77"/>
  <c r="L146" i="77"/>
  <c r="P146" i="77"/>
  <c r="M146" i="77" s="1"/>
  <c r="J147" i="77"/>
  <c r="K147" i="77"/>
  <c r="L147" i="77"/>
  <c r="M147" i="77"/>
  <c r="P147" i="77"/>
  <c r="J148" i="77"/>
  <c r="K148" i="77"/>
  <c r="L148" i="77"/>
  <c r="P148" i="77"/>
  <c r="M148" i="77" s="1"/>
  <c r="J149" i="77"/>
  <c r="K149" i="77"/>
  <c r="L149" i="77"/>
  <c r="M149" i="77"/>
  <c r="P149" i="77"/>
  <c r="J150" i="77"/>
  <c r="K150" i="77"/>
  <c r="L150" i="77"/>
  <c r="P150" i="77"/>
  <c r="M150" i="77" s="1"/>
  <c r="J151" i="77"/>
  <c r="K151" i="77"/>
  <c r="L151" i="77"/>
  <c r="M151" i="77"/>
  <c r="P151" i="77"/>
  <c r="J152" i="77"/>
  <c r="K152" i="77"/>
  <c r="L152" i="77"/>
  <c r="P152" i="77"/>
  <c r="M152" i="77" s="1"/>
  <c r="J153" i="77"/>
  <c r="K153" i="77"/>
  <c r="L153" i="77"/>
  <c r="M153" i="77"/>
  <c r="P153" i="77"/>
  <c r="J154" i="77"/>
  <c r="K154" i="77"/>
  <c r="L154" i="77"/>
  <c r="P154" i="77"/>
  <c r="M154" i="77" s="1"/>
  <c r="J155" i="77"/>
  <c r="K155" i="77"/>
  <c r="L155" i="77"/>
  <c r="M155" i="77"/>
  <c r="P155" i="77"/>
  <c r="J156" i="77"/>
  <c r="K156" i="77"/>
  <c r="L156" i="77"/>
  <c r="P156" i="77"/>
  <c r="M156" i="77" s="1"/>
  <c r="A1" i="78"/>
  <c r="E2" i="78"/>
  <c r="Y3" i="78"/>
  <c r="F6" i="78" s="1"/>
  <c r="A4" i="78"/>
  <c r="G4" i="78"/>
  <c r="R4" i="78"/>
  <c r="Y5" i="78"/>
  <c r="AE1" i="78" s="1"/>
  <c r="K6" i="78"/>
  <c r="M6" i="78"/>
  <c r="O6" i="78"/>
  <c r="B7" i="78"/>
  <c r="C7" i="78"/>
  <c r="D7" i="78"/>
  <c r="F7" i="78"/>
  <c r="G7" i="78"/>
  <c r="I7" i="78"/>
  <c r="U7" i="78"/>
  <c r="K8" i="78"/>
  <c r="U8" i="78"/>
  <c r="B9" i="78"/>
  <c r="C9" i="78"/>
  <c r="D9" i="78"/>
  <c r="F9" i="78"/>
  <c r="G9" i="78"/>
  <c r="I9" i="78"/>
  <c r="U9" i="78"/>
  <c r="M10" i="78"/>
  <c r="U10" i="78"/>
  <c r="B11" i="78"/>
  <c r="C11" i="78"/>
  <c r="D11" i="78"/>
  <c r="F11" i="78"/>
  <c r="G11" i="78"/>
  <c r="I11" i="78"/>
  <c r="U11" i="78"/>
  <c r="K12" i="78"/>
  <c r="U12" i="78"/>
  <c r="B13" i="78"/>
  <c r="C13" i="78"/>
  <c r="D13" i="78"/>
  <c r="F13" i="78"/>
  <c r="G13" i="78"/>
  <c r="I13" i="78"/>
  <c r="U13" i="78"/>
  <c r="O14" i="78"/>
  <c r="U14" i="78"/>
  <c r="B15" i="78"/>
  <c r="C15" i="78"/>
  <c r="D15" i="78"/>
  <c r="F15" i="78"/>
  <c r="G15" i="78"/>
  <c r="I15" i="78"/>
  <c r="U15" i="78"/>
  <c r="K16" i="78"/>
  <c r="U16" i="78"/>
  <c r="B17" i="78"/>
  <c r="C17" i="78"/>
  <c r="D17" i="78"/>
  <c r="F17" i="78"/>
  <c r="G17" i="78"/>
  <c r="I17" i="78"/>
  <c r="M18" i="78"/>
  <c r="B19" i="78"/>
  <c r="C19" i="78"/>
  <c r="D19" i="78"/>
  <c r="F19" i="78"/>
  <c r="G19" i="78"/>
  <c r="I19" i="78"/>
  <c r="K20" i="78"/>
  <c r="B21" i="78"/>
  <c r="C21" i="78"/>
  <c r="D21" i="78"/>
  <c r="F21" i="78"/>
  <c r="G21" i="78"/>
  <c r="I21" i="78"/>
  <c r="F56" i="78"/>
  <c r="O62" i="78"/>
  <c r="R62" i="78"/>
  <c r="F55" i="78" s="1"/>
  <c r="A1" i="80"/>
  <c r="A5" i="80"/>
  <c r="B5" i="80"/>
  <c r="P22" i="80"/>
  <c r="P23" i="80"/>
  <c r="P24" i="80"/>
  <c r="P25" i="80"/>
  <c r="P26" i="80"/>
  <c r="P27" i="80"/>
  <c r="P28" i="80"/>
  <c r="P29" i="80"/>
  <c r="A1" i="81"/>
  <c r="C2" i="81"/>
  <c r="A5" i="81"/>
  <c r="C5" i="81"/>
  <c r="D5" i="81"/>
  <c r="H5" i="81"/>
  <c r="J40" i="81"/>
  <c r="K40" i="81"/>
  <c r="L40" i="81"/>
  <c r="P40" i="81"/>
  <c r="M40" i="81" s="1"/>
  <c r="J41" i="81"/>
  <c r="K41" i="81"/>
  <c r="L41" i="81"/>
  <c r="P41" i="81"/>
  <c r="M41" i="81" s="1"/>
  <c r="J42" i="81"/>
  <c r="K42" i="81"/>
  <c r="L42" i="81"/>
  <c r="M42" i="81"/>
  <c r="P42" i="81"/>
  <c r="J43" i="81"/>
  <c r="K43" i="81"/>
  <c r="L43" i="81"/>
  <c r="M43" i="81"/>
  <c r="P43" i="81"/>
  <c r="J44" i="81"/>
  <c r="K44" i="81"/>
  <c r="L44" i="81"/>
  <c r="P44" i="81"/>
  <c r="M44" i="81" s="1"/>
  <c r="J45" i="81"/>
  <c r="K45" i="81"/>
  <c r="L45" i="81"/>
  <c r="P45" i="81"/>
  <c r="M45" i="81" s="1"/>
  <c r="J46" i="81"/>
  <c r="K46" i="81"/>
  <c r="L46" i="81"/>
  <c r="M46" i="81"/>
  <c r="P46" i="81"/>
  <c r="J47" i="81"/>
  <c r="K47" i="81"/>
  <c r="L47" i="81"/>
  <c r="M47" i="81"/>
  <c r="P47" i="81"/>
  <c r="J48" i="81"/>
  <c r="K48" i="81"/>
  <c r="L48" i="81"/>
  <c r="P48" i="81"/>
  <c r="M48" i="81" s="1"/>
  <c r="J49" i="81"/>
  <c r="K49" i="81"/>
  <c r="L49" i="81"/>
  <c r="P49" i="81"/>
  <c r="M49" i="81" s="1"/>
  <c r="J50" i="81"/>
  <c r="K50" i="81"/>
  <c r="L50" i="81"/>
  <c r="M50" i="81"/>
  <c r="P50" i="81"/>
  <c r="J51" i="81"/>
  <c r="K51" i="81"/>
  <c r="L51" i="81"/>
  <c r="M51" i="81"/>
  <c r="P51" i="81"/>
  <c r="J52" i="81"/>
  <c r="K52" i="81"/>
  <c r="L52" i="81"/>
  <c r="P52" i="81"/>
  <c r="M52" i="81" s="1"/>
  <c r="J53" i="81"/>
  <c r="K53" i="81"/>
  <c r="L53" i="81"/>
  <c r="P53" i="81"/>
  <c r="M53" i="81" s="1"/>
  <c r="J54" i="81"/>
  <c r="K54" i="81"/>
  <c r="L54" i="81"/>
  <c r="M54" i="81"/>
  <c r="P54" i="81"/>
  <c r="J55" i="81"/>
  <c r="K55" i="81"/>
  <c r="L55" i="81"/>
  <c r="M55" i="81"/>
  <c r="P55" i="81"/>
  <c r="J56" i="81"/>
  <c r="K56" i="81"/>
  <c r="L56" i="81"/>
  <c r="P56" i="81"/>
  <c r="M56" i="81" s="1"/>
  <c r="J57" i="81"/>
  <c r="K57" i="81"/>
  <c r="L57" i="81"/>
  <c r="P57" i="81"/>
  <c r="M57" i="81" s="1"/>
  <c r="J58" i="81"/>
  <c r="K58" i="81"/>
  <c r="L58" i="81"/>
  <c r="M58" i="81"/>
  <c r="P58" i="81"/>
  <c r="J59" i="81"/>
  <c r="K59" i="81"/>
  <c r="L59" i="81"/>
  <c r="M59" i="81"/>
  <c r="P59" i="81"/>
  <c r="J60" i="81"/>
  <c r="K60" i="81"/>
  <c r="L60" i="81"/>
  <c r="P60" i="81"/>
  <c r="M60" i="81" s="1"/>
  <c r="J61" i="81"/>
  <c r="K61" i="81"/>
  <c r="L61" i="81"/>
  <c r="P61" i="81"/>
  <c r="M61" i="81" s="1"/>
  <c r="J62" i="81"/>
  <c r="K62" i="81"/>
  <c r="L62" i="81"/>
  <c r="M62" i="81"/>
  <c r="P62" i="81"/>
  <c r="J63" i="81"/>
  <c r="K63" i="81"/>
  <c r="L63" i="81"/>
  <c r="M63" i="81"/>
  <c r="P63" i="81"/>
  <c r="J64" i="81"/>
  <c r="K64" i="81"/>
  <c r="L64" i="81"/>
  <c r="P64" i="81"/>
  <c r="M64" i="81" s="1"/>
  <c r="J65" i="81"/>
  <c r="K65" i="81"/>
  <c r="L65" i="81"/>
  <c r="P65" i="81"/>
  <c r="M65" i="81" s="1"/>
  <c r="J66" i="81"/>
  <c r="K66" i="81"/>
  <c r="L66" i="81"/>
  <c r="M66" i="81"/>
  <c r="P66" i="81"/>
  <c r="J67" i="81"/>
  <c r="K67" i="81"/>
  <c r="L67" i="81"/>
  <c r="M67" i="81"/>
  <c r="P67" i="81"/>
  <c r="J68" i="81"/>
  <c r="K68" i="81"/>
  <c r="L68" i="81"/>
  <c r="P68" i="81"/>
  <c r="M68" i="81" s="1"/>
  <c r="J69" i="81"/>
  <c r="K69" i="81"/>
  <c r="L69" i="81"/>
  <c r="P69" i="81"/>
  <c r="M69" i="81" s="1"/>
  <c r="J70" i="81"/>
  <c r="K70" i="81"/>
  <c r="L70" i="81"/>
  <c r="M70" i="81"/>
  <c r="P70" i="81"/>
  <c r="J71" i="81"/>
  <c r="K71" i="81"/>
  <c r="L71" i="81"/>
  <c r="M71" i="81"/>
  <c r="P71" i="81"/>
  <c r="J72" i="81"/>
  <c r="K72" i="81"/>
  <c r="L72" i="81"/>
  <c r="P72" i="81"/>
  <c r="M72" i="81" s="1"/>
  <c r="J73" i="81"/>
  <c r="K73" i="81"/>
  <c r="L73" i="81"/>
  <c r="P73" i="81"/>
  <c r="M73" i="81" s="1"/>
  <c r="J74" i="81"/>
  <c r="K74" i="81"/>
  <c r="L74" i="81"/>
  <c r="M74" i="81"/>
  <c r="P74" i="81"/>
  <c r="J75" i="81"/>
  <c r="K75" i="81"/>
  <c r="L75" i="81"/>
  <c r="M75" i="81"/>
  <c r="P75" i="81"/>
  <c r="J76" i="81"/>
  <c r="K76" i="81"/>
  <c r="L76" i="81"/>
  <c r="P76" i="81"/>
  <c r="M76" i="81" s="1"/>
  <c r="J77" i="81"/>
  <c r="K77" i="81"/>
  <c r="L77" i="81"/>
  <c r="P77" i="81"/>
  <c r="M77" i="81" s="1"/>
  <c r="J78" i="81"/>
  <c r="K78" i="81"/>
  <c r="L78" i="81"/>
  <c r="M78" i="81"/>
  <c r="P78" i="81"/>
  <c r="J79" i="81"/>
  <c r="K79" i="81"/>
  <c r="L79" i="81"/>
  <c r="P79" i="81"/>
  <c r="M79" i="81" s="1"/>
  <c r="J80" i="81"/>
  <c r="K80" i="81"/>
  <c r="L80" i="81"/>
  <c r="P80" i="81"/>
  <c r="M80" i="81" s="1"/>
  <c r="J81" i="81"/>
  <c r="K81" i="81"/>
  <c r="L81" i="81"/>
  <c r="P81" i="81"/>
  <c r="M81" i="81" s="1"/>
  <c r="J82" i="81"/>
  <c r="K82" i="81"/>
  <c r="L82" i="81"/>
  <c r="M82" i="81"/>
  <c r="P82" i="81"/>
  <c r="J83" i="81"/>
  <c r="K83" i="81"/>
  <c r="L83" i="81"/>
  <c r="P83" i="81"/>
  <c r="M83" i="81" s="1"/>
  <c r="J84" i="81"/>
  <c r="K84" i="81"/>
  <c r="L84" i="81"/>
  <c r="P84" i="81"/>
  <c r="M84" i="81" s="1"/>
  <c r="J85" i="81"/>
  <c r="K85" i="81"/>
  <c r="L85" i="81"/>
  <c r="P85" i="81"/>
  <c r="M85" i="81" s="1"/>
  <c r="J86" i="81"/>
  <c r="K86" i="81"/>
  <c r="L86" i="81"/>
  <c r="M86" i="81"/>
  <c r="P86" i="81"/>
  <c r="J87" i="81"/>
  <c r="K87" i="81"/>
  <c r="L87" i="81"/>
  <c r="P87" i="81"/>
  <c r="M87" i="81" s="1"/>
  <c r="J88" i="81"/>
  <c r="K88" i="81"/>
  <c r="L88" i="81"/>
  <c r="P88" i="81"/>
  <c r="M88" i="81" s="1"/>
  <c r="J89" i="81"/>
  <c r="K89" i="81"/>
  <c r="L89" i="81"/>
  <c r="P89" i="81"/>
  <c r="M89" i="81" s="1"/>
  <c r="J90" i="81"/>
  <c r="K90" i="81"/>
  <c r="L90" i="81"/>
  <c r="M90" i="81"/>
  <c r="P90" i="81"/>
  <c r="J91" i="81"/>
  <c r="K91" i="81"/>
  <c r="L91" i="81"/>
  <c r="P91" i="81"/>
  <c r="M91" i="81" s="1"/>
  <c r="J92" i="81"/>
  <c r="K92" i="81"/>
  <c r="L92" i="81"/>
  <c r="P92" i="81"/>
  <c r="M92" i="81" s="1"/>
  <c r="J93" i="81"/>
  <c r="K93" i="81"/>
  <c r="L93" i="81"/>
  <c r="P93" i="81"/>
  <c r="M93" i="81" s="1"/>
  <c r="J94" i="81"/>
  <c r="K94" i="81"/>
  <c r="L94" i="81"/>
  <c r="M94" i="81"/>
  <c r="P94" i="81"/>
  <c r="J95" i="81"/>
  <c r="K95" i="81"/>
  <c r="L95" i="81"/>
  <c r="P95" i="81"/>
  <c r="M95" i="81" s="1"/>
  <c r="J96" i="81"/>
  <c r="K96" i="81"/>
  <c r="L96" i="81"/>
  <c r="P96" i="81"/>
  <c r="M96" i="81" s="1"/>
  <c r="J97" i="81"/>
  <c r="K97" i="81"/>
  <c r="L97" i="81"/>
  <c r="P97" i="81"/>
  <c r="M97" i="81" s="1"/>
  <c r="J98" i="81"/>
  <c r="K98" i="81"/>
  <c r="L98" i="81"/>
  <c r="M98" i="81"/>
  <c r="P98" i="81"/>
  <c r="J99" i="81"/>
  <c r="K99" i="81"/>
  <c r="L99" i="81"/>
  <c r="P99" i="81"/>
  <c r="M99" i="81" s="1"/>
  <c r="J100" i="81"/>
  <c r="K100" i="81"/>
  <c r="L100" i="81"/>
  <c r="P100" i="81"/>
  <c r="M100" i="81" s="1"/>
  <c r="J101" i="81"/>
  <c r="K101" i="81"/>
  <c r="L101" i="81"/>
  <c r="P101" i="81"/>
  <c r="M101" i="81" s="1"/>
  <c r="J102" i="81"/>
  <c r="K102" i="81"/>
  <c r="L102" i="81"/>
  <c r="M102" i="81"/>
  <c r="P102" i="81"/>
  <c r="J103" i="81"/>
  <c r="K103" i="81"/>
  <c r="L103" i="81"/>
  <c r="P103" i="81"/>
  <c r="M103" i="81" s="1"/>
  <c r="J104" i="81"/>
  <c r="K104" i="81"/>
  <c r="L104" i="81"/>
  <c r="P104" i="81"/>
  <c r="M104" i="81" s="1"/>
  <c r="J105" i="81"/>
  <c r="K105" i="81"/>
  <c r="L105" i="81"/>
  <c r="P105" i="81"/>
  <c r="M105" i="81" s="1"/>
  <c r="J106" i="81"/>
  <c r="K106" i="81"/>
  <c r="L106" i="81"/>
  <c r="M106" i="81"/>
  <c r="P106" i="81"/>
  <c r="J107" i="81"/>
  <c r="K107" i="81"/>
  <c r="L107" i="81"/>
  <c r="P107" i="81"/>
  <c r="M107" i="81" s="1"/>
  <c r="J108" i="81"/>
  <c r="K108" i="81"/>
  <c r="L108" i="81"/>
  <c r="P108" i="81"/>
  <c r="M108" i="81" s="1"/>
  <c r="J109" i="81"/>
  <c r="K109" i="81"/>
  <c r="L109" i="81"/>
  <c r="P109" i="81"/>
  <c r="M109" i="81" s="1"/>
  <c r="J110" i="81"/>
  <c r="K110" i="81"/>
  <c r="L110" i="81"/>
  <c r="M110" i="81"/>
  <c r="P110" i="81"/>
  <c r="J111" i="81"/>
  <c r="K111" i="81"/>
  <c r="L111" i="81"/>
  <c r="P111" i="81"/>
  <c r="M111" i="81" s="1"/>
  <c r="J112" i="81"/>
  <c r="K112" i="81"/>
  <c r="L112" i="81"/>
  <c r="P112" i="81"/>
  <c r="M112" i="81" s="1"/>
  <c r="J113" i="81"/>
  <c r="K113" i="81"/>
  <c r="L113" i="81"/>
  <c r="P113" i="81"/>
  <c r="M113" i="81" s="1"/>
  <c r="J114" i="81"/>
  <c r="K114" i="81"/>
  <c r="L114" i="81"/>
  <c r="M114" i="81"/>
  <c r="P114" i="81"/>
  <c r="J115" i="81"/>
  <c r="K115" i="81"/>
  <c r="L115" i="81"/>
  <c r="P115" i="81"/>
  <c r="M115" i="81" s="1"/>
  <c r="J116" i="81"/>
  <c r="K116" i="81"/>
  <c r="L116" i="81"/>
  <c r="P116" i="81"/>
  <c r="M116" i="81" s="1"/>
  <c r="J117" i="81"/>
  <c r="K117" i="81"/>
  <c r="L117" i="81"/>
  <c r="P117" i="81"/>
  <c r="M117" i="81" s="1"/>
  <c r="J118" i="81"/>
  <c r="K118" i="81"/>
  <c r="L118" i="81"/>
  <c r="M118" i="81"/>
  <c r="P118" i="81"/>
  <c r="J119" i="81"/>
  <c r="K119" i="81"/>
  <c r="L119" i="81"/>
  <c r="P119" i="81"/>
  <c r="M119" i="81" s="1"/>
  <c r="J120" i="81"/>
  <c r="K120" i="81"/>
  <c r="L120" i="81"/>
  <c r="P120" i="81"/>
  <c r="M120" i="81" s="1"/>
  <c r="J121" i="81"/>
  <c r="K121" i="81"/>
  <c r="L121" i="81"/>
  <c r="P121" i="81"/>
  <c r="M121" i="81" s="1"/>
  <c r="J122" i="81"/>
  <c r="K122" i="81"/>
  <c r="L122" i="81"/>
  <c r="M122" i="81"/>
  <c r="P122" i="81"/>
  <c r="J123" i="81"/>
  <c r="K123" i="81"/>
  <c r="L123" i="81"/>
  <c r="P123" i="81"/>
  <c r="M123" i="81" s="1"/>
  <c r="J124" i="81"/>
  <c r="K124" i="81"/>
  <c r="L124" i="81"/>
  <c r="P124" i="81"/>
  <c r="M124" i="81" s="1"/>
  <c r="J125" i="81"/>
  <c r="K125" i="81"/>
  <c r="L125" i="81"/>
  <c r="P125" i="81"/>
  <c r="M125" i="81" s="1"/>
  <c r="J126" i="81"/>
  <c r="K126" i="81"/>
  <c r="L126" i="81"/>
  <c r="M126" i="81"/>
  <c r="P126" i="81"/>
  <c r="J127" i="81"/>
  <c r="K127" i="81"/>
  <c r="L127" i="81"/>
  <c r="P127" i="81"/>
  <c r="M127" i="81" s="1"/>
  <c r="J128" i="81"/>
  <c r="K128" i="81"/>
  <c r="L128" i="81"/>
  <c r="P128" i="81"/>
  <c r="M128" i="81" s="1"/>
  <c r="J129" i="81"/>
  <c r="K129" i="81"/>
  <c r="L129" i="81"/>
  <c r="P129" i="81"/>
  <c r="M129" i="81" s="1"/>
  <c r="J130" i="81"/>
  <c r="K130" i="81"/>
  <c r="L130" i="81"/>
  <c r="M130" i="81"/>
  <c r="P130" i="81"/>
  <c r="J131" i="81"/>
  <c r="K131" i="81"/>
  <c r="L131" i="81"/>
  <c r="P131" i="81"/>
  <c r="M131" i="81" s="1"/>
  <c r="J132" i="81"/>
  <c r="K132" i="81"/>
  <c r="L132" i="81"/>
  <c r="P132" i="81"/>
  <c r="M132" i="81" s="1"/>
  <c r="J133" i="81"/>
  <c r="K133" i="81"/>
  <c r="L133" i="81"/>
  <c r="P133" i="81"/>
  <c r="M133" i="81" s="1"/>
  <c r="J134" i="81"/>
  <c r="K134" i="81"/>
  <c r="L134" i="81"/>
  <c r="M134" i="81"/>
  <c r="P134" i="81"/>
  <c r="J135" i="81"/>
  <c r="K135" i="81"/>
  <c r="L135" i="81"/>
  <c r="P135" i="81"/>
  <c r="M135" i="81" s="1"/>
  <c r="J136" i="81"/>
  <c r="K136" i="81"/>
  <c r="L136" i="81"/>
  <c r="P136" i="81"/>
  <c r="M136" i="81" s="1"/>
  <c r="J137" i="81"/>
  <c r="K137" i="81"/>
  <c r="L137" i="81"/>
  <c r="M137" i="81"/>
  <c r="P137" i="81"/>
  <c r="J138" i="81"/>
  <c r="K138" i="81"/>
  <c r="L138" i="81"/>
  <c r="M138" i="81"/>
  <c r="P138" i="81"/>
  <c r="J139" i="81"/>
  <c r="K139" i="81"/>
  <c r="L139" i="81"/>
  <c r="P139" i="81"/>
  <c r="M139" i="81" s="1"/>
  <c r="J140" i="81"/>
  <c r="K140" i="81"/>
  <c r="L140" i="81"/>
  <c r="P140" i="81"/>
  <c r="M140" i="81" s="1"/>
  <c r="J141" i="81"/>
  <c r="K141" i="81"/>
  <c r="L141" i="81"/>
  <c r="M141" i="81"/>
  <c r="P141" i="81"/>
  <c r="J142" i="81"/>
  <c r="K142" i="81"/>
  <c r="L142" i="81"/>
  <c r="M142" i="81"/>
  <c r="P142" i="81"/>
  <c r="J143" i="81"/>
  <c r="K143" i="81"/>
  <c r="L143" i="81"/>
  <c r="P143" i="81"/>
  <c r="M143" i="81" s="1"/>
  <c r="J144" i="81"/>
  <c r="K144" i="81"/>
  <c r="L144" i="81"/>
  <c r="P144" i="81"/>
  <c r="M144" i="81" s="1"/>
  <c r="J145" i="81"/>
  <c r="K145" i="81"/>
  <c r="L145" i="81"/>
  <c r="M145" i="81"/>
  <c r="P145" i="81"/>
  <c r="J146" i="81"/>
  <c r="K146" i="81"/>
  <c r="L146" i="81"/>
  <c r="M146" i="81"/>
  <c r="P146" i="81"/>
  <c r="J147" i="81"/>
  <c r="K147" i="81"/>
  <c r="L147" i="81"/>
  <c r="P147" i="81"/>
  <c r="M147" i="81" s="1"/>
  <c r="J148" i="81"/>
  <c r="K148" i="81"/>
  <c r="L148" i="81"/>
  <c r="P148" i="81"/>
  <c r="M148" i="81" s="1"/>
  <c r="J149" i="81"/>
  <c r="K149" i="81"/>
  <c r="L149" i="81"/>
  <c r="M149" i="81"/>
  <c r="P149" i="81"/>
  <c r="J150" i="81"/>
  <c r="K150" i="81"/>
  <c r="L150" i="81"/>
  <c r="M150" i="81"/>
  <c r="P150" i="81"/>
  <c r="J151" i="81"/>
  <c r="K151" i="81"/>
  <c r="L151" i="81"/>
  <c r="P151" i="81"/>
  <c r="M151" i="81" s="1"/>
  <c r="J152" i="81"/>
  <c r="K152" i="81"/>
  <c r="L152" i="81"/>
  <c r="P152" i="81"/>
  <c r="M152" i="81" s="1"/>
  <c r="J153" i="81"/>
  <c r="K153" i="81"/>
  <c r="L153" i="81"/>
  <c r="M153" i="81"/>
  <c r="P153" i="81"/>
  <c r="J154" i="81"/>
  <c r="K154" i="81"/>
  <c r="L154" i="81"/>
  <c r="M154" i="81"/>
  <c r="P154" i="81"/>
  <c r="J155" i="81"/>
  <c r="K155" i="81"/>
  <c r="L155" i="81"/>
  <c r="P155" i="81"/>
  <c r="M155" i="81" s="1"/>
  <c r="J156" i="81"/>
  <c r="K156" i="81"/>
  <c r="L156" i="81"/>
  <c r="P156" i="81"/>
  <c r="M156" i="81" s="1"/>
  <c r="A1" i="82"/>
  <c r="AD1" i="82"/>
  <c r="AH1" i="82"/>
  <c r="E2" i="82"/>
  <c r="Y3" i="82"/>
  <c r="M6" i="82" s="1"/>
  <c r="A4" i="82"/>
  <c r="G4" i="82"/>
  <c r="R4" i="82"/>
  <c r="Y5" i="82"/>
  <c r="AE1" i="82" s="1"/>
  <c r="K6" i="82"/>
  <c r="O6" i="82"/>
  <c r="B7" i="82"/>
  <c r="C7" i="82"/>
  <c r="D7" i="82"/>
  <c r="F7" i="82"/>
  <c r="G7" i="82"/>
  <c r="I7" i="82"/>
  <c r="U7" i="82"/>
  <c r="K8" i="82"/>
  <c r="U8" i="82"/>
  <c r="B9" i="82"/>
  <c r="C9" i="82"/>
  <c r="D9" i="82"/>
  <c r="F9" i="82"/>
  <c r="G9" i="82"/>
  <c r="I9" i="82"/>
  <c r="U9" i="82"/>
  <c r="M10" i="82"/>
  <c r="U10" i="82"/>
  <c r="B11" i="82"/>
  <c r="C11" i="82"/>
  <c r="D11" i="82"/>
  <c r="F11" i="82"/>
  <c r="G11" i="82"/>
  <c r="I11" i="82"/>
  <c r="U11" i="82"/>
  <c r="K12" i="82"/>
  <c r="U12" i="82"/>
  <c r="B13" i="82"/>
  <c r="C13" i="82"/>
  <c r="D13" i="82"/>
  <c r="F13" i="82"/>
  <c r="G13" i="82"/>
  <c r="I13" i="82"/>
  <c r="U13" i="82"/>
  <c r="O14" i="82"/>
  <c r="U14" i="82"/>
  <c r="B15" i="82"/>
  <c r="C15" i="82"/>
  <c r="D15" i="82"/>
  <c r="F15" i="82"/>
  <c r="G15" i="82"/>
  <c r="I15" i="82"/>
  <c r="U15" i="82"/>
  <c r="K16" i="82"/>
  <c r="U16" i="82"/>
  <c r="B17" i="82"/>
  <c r="C17" i="82"/>
  <c r="D17" i="82"/>
  <c r="F17" i="82"/>
  <c r="G17" i="82"/>
  <c r="I17" i="82"/>
  <c r="M18" i="82"/>
  <c r="B19" i="82"/>
  <c r="C19" i="82"/>
  <c r="D19" i="82"/>
  <c r="F19" i="82"/>
  <c r="G19" i="82"/>
  <c r="I19" i="82"/>
  <c r="K20" i="82"/>
  <c r="B21" i="82"/>
  <c r="C21" i="82"/>
  <c r="D21" i="82"/>
  <c r="F21" i="82"/>
  <c r="G21" i="82"/>
  <c r="I21" i="82"/>
  <c r="F55" i="82"/>
  <c r="F56" i="82"/>
  <c r="O62" i="82"/>
  <c r="R62" i="82"/>
  <c r="A1" i="84"/>
  <c r="A5" i="84"/>
  <c r="B5" i="84"/>
  <c r="P22" i="84"/>
  <c r="P23" i="84"/>
  <c r="P24" i="84"/>
  <c r="P25" i="84"/>
  <c r="P26" i="84"/>
  <c r="P27" i="84"/>
  <c r="P28" i="84"/>
  <c r="P29" i="84"/>
  <c r="A1" i="85"/>
  <c r="C2" i="85"/>
  <c r="A5" i="85"/>
  <c r="C5" i="85"/>
  <c r="D5" i="85"/>
  <c r="H5" i="85"/>
  <c r="J40" i="85"/>
  <c r="K40" i="85"/>
  <c r="L40" i="85"/>
  <c r="P40" i="85"/>
  <c r="M40" i="85" s="1"/>
  <c r="J41" i="85"/>
  <c r="K41" i="85"/>
  <c r="L41" i="85"/>
  <c r="M41" i="85"/>
  <c r="P41" i="85"/>
  <c r="J42" i="85"/>
  <c r="K42" i="85"/>
  <c r="L42" i="85"/>
  <c r="M42" i="85"/>
  <c r="P42" i="85"/>
  <c r="J43" i="85"/>
  <c r="K43" i="85"/>
  <c r="L43" i="85"/>
  <c r="P43" i="85"/>
  <c r="M43" i="85" s="1"/>
  <c r="J44" i="85"/>
  <c r="K44" i="85"/>
  <c r="L44" i="85"/>
  <c r="P44" i="85"/>
  <c r="M44" i="85" s="1"/>
  <c r="J45" i="85"/>
  <c r="K45" i="85"/>
  <c r="L45" i="85"/>
  <c r="M45" i="85"/>
  <c r="P45" i="85"/>
  <c r="J46" i="85"/>
  <c r="K46" i="85"/>
  <c r="L46" i="85"/>
  <c r="M46" i="85"/>
  <c r="P46" i="85"/>
  <c r="J47" i="85"/>
  <c r="K47" i="85"/>
  <c r="L47" i="85"/>
  <c r="P47" i="85"/>
  <c r="M47" i="85" s="1"/>
  <c r="J48" i="85"/>
  <c r="K48" i="85"/>
  <c r="L48" i="85"/>
  <c r="P48" i="85"/>
  <c r="M48" i="85" s="1"/>
  <c r="J49" i="85"/>
  <c r="K49" i="85"/>
  <c r="L49" i="85"/>
  <c r="M49" i="85"/>
  <c r="P49" i="85"/>
  <c r="J50" i="85"/>
  <c r="K50" i="85"/>
  <c r="L50" i="85"/>
  <c r="M50" i="85"/>
  <c r="P50" i="85"/>
  <c r="J51" i="85"/>
  <c r="K51" i="85"/>
  <c r="L51" i="85"/>
  <c r="P51" i="85"/>
  <c r="M51" i="85" s="1"/>
  <c r="J52" i="85"/>
  <c r="K52" i="85"/>
  <c r="L52" i="85"/>
  <c r="P52" i="85"/>
  <c r="M52" i="85" s="1"/>
  <c r="J53" i="85"/>
  <c r="K53" i="85"/>
  <c r="L53" i="85"/>
  <c r="M53" i="85"/>
  <c r="P53" i="85"/>
  <c r="J54" i="85"/>
  <c r="K54" i="85"/>
  <c r="L54" i="85"/>
  <c r="M54" i="85"/>
  <c r="P54" i="85"/>
  <c r="J55" i="85"/>
  <c r="K55" i="85"/>
  <c r="L55" i="85"/>
  <c r="P55" i="85"/>
  <c r="M55" i="85" s="1"/>
  <c r="J56" i="85"/>
  <c r="K56" i="85"/>
  <c r="L56" i="85"/>
  <c r="P56" i="85"/>
  <c r="M56" i="85" s="1"/>
  <c r="J57" i="85"/>
  <c r="K57" i="85"/>
  <c r="L57" i="85"/>
  <c r="M57" i="85"/>
  <c r="P57" i="85"/>
  <c r="J58" i="85"/>
  <c r="K58" i="85"/>
  <c r="L58" i="85"/>
  <c r="M58" i="85"/>
  <c r="P58" i="85"/>
  <c r="J59" i="85"/>
  <c r="K59" i="85"/>
  <c r="L59" i="85"/>
  <c r="P59" i="85"/>
  <c r="M59" i="85" s="1"/>
  <c r="J60" i="85"/>
  <c r="K60" i="85"/>
  <c r="L60" i="85"/>
  <c r="P60" i="85"/>
  <c r="M60" i="85" s="1"/>
  <c r="J61" i="85"/>
  <c r="K61" i="85"/>
  <c r="L61" i="85"/>
  <c r="M61" i="85"/>
  <c r="P61" i="85"/>
  <c r="J62" i="85"/>
  <c r="K62" i="85"/>
  <c r="L62" i="85"/>
  <c r="M62" i="85"/>
  <c r="P62" i="85"/>
  <c r="J63" i="85"/>
  <c r="K63" i="85"/>
  <c r="L63" i="85"/>
  <c r="P63" i="85"/>
  <c r="M63" i="85" s="1"/>
  <c r="J64" i="85"/>
  <c r="K64" i="85"/>
  <c r="L64" i="85"/>
  <c r="P64" i="85"/>
  <c r="M64" i="85" s="1"/>
  <c r="J65" i="85"/>
  <c r="K65" i="85"/>
  <c r="L65" i="85"/>
  <c r="M65" i="85"/>
  <c r="P65" i="85"/>
  <c r="J66" i="85"/>
  <c r="K66" i="85"/>
  <c r="L66" i="85"/>
  <c r="M66" i="85"/>
  <c r="P66" i="85"/>
  <c r="J67" i="85"/>
  <c r="K67" i="85"/>
  <c r="L67" i="85"/>
  <c r="P67" i="85"/>
  <c r="M67" i="85" s="1"/>
  <c r="J68" i="85"/>
  <c r="K68" i="85"/>
  <c r="L68" i="85"/>
  <c r="P68" i="85"/>
  <c r="M68" i="85" s="1"/>
  <c r="J69" i="85"/>
  <c r="K69" i="85"/>
  <c r="L69" i="85"/>
  <c r="M69" i="85"/>
  <c r="P69" i="85"/>
  <c r="J70" i="85"/>
  <c r="K70" i="85"/>
  <c r="L70" i="85"/>
  <c r="M70" i="85"/>
  <c r="P70" i="85"/>
  <c r="J71" i="85"/>
  <c r="K71" i="85"/>
  <c r="L71" i="85"/>
  <c r="P71" i="85"/>
  <c r="M71" i="85" s="1"/>
  <c r="J72" i="85"/>
  <c r="K72" i="85"/>
  <c r="L72" i="85"/>
  <c r="P72" i="85"/>
  <c r="M72" i="85" s="1"/>
  <c r="J73" i="85"/>
  <c r="K73" i="85"/>
  <c r="L73" i="85"/>
  <c r="M73" i="85"/>
  <c r="P73" i="85"/>
  <c r="J74" i="85"/>
  <c r="K74" i="85"/>
  <c r="L74" i="85"/>
  <c r="M74" i="85"/>
  <c r="P74" i="85"/>
  <c r="J75" i="85"/>
  <c r="K75" i="85"/>
  <c r="L75" i="85"/>
  <c r="P75" i="85"/>
  <c r="M75" i="85" s="1"/>
  <c r="J76" i="85"/>
  <c r="K76" i="85"/>
  <c r="L76" i="85"/>
  <c r="P76" i="85"/>
  <c r="M76" i="85" s="1"/>
  <c r="J77" i="85"/>
  <c r="K77" i="85"/>
  <c r="L77" i="85"/>
  <c r="M77" i="85"/>
  <c r="P77" i="85"/>
  <c r="J78" i="85"/>
  <c r="K78" i="85"/>
  <c r="L78" i="85"/>
  <c r="M78" i="85"/>
  <c r="P78" i="85"/>
  <c r="J79" i="85"/>
  <c r="K79" i="85"/>
  <c r="L79" i="85"/>
  <c r="P79" i="85"/>
  <c r="M79" i="85" s="1"/>
  <c r="J80" i="85"/>
  <c r="K80" i="85"/>
  <c r="L80" i="85"/>
  <c r="P80" i="85"/>
  <c r="M80" i="85" s="1"/>
  <c r="J81" i="85"/>
  <c r="K81" i="85"/>
  <c r="L81" i="85"/>
  <c r="M81" i="85"/>
  <c r="P81" i="85"/>
  <c r="J82" i="85"/>
  <c r="K82" i="85"/>
  <c r="L82" i="85"/>
  <c r="M82" i="85"/>
  <c r="P82" i="85"/>
  <c r="J83" i="85"/>
  <c r="K83" i="85"/>
  <c r="L83" i="85"/>
  <c r="P83" i="85"/>
  <c r="M83" i="85" s="1"/>
  <c r="J84" i="85"/>
  <c r="K84" i="85"/>
  <c r="L84" i="85"/>
  <c r="P84" i="85"/>
  <c r="M84" i="85" s="1"/>
  <c r="J85" i="85"/>
  <c r="K85" i="85"/>
  <c r="L85" i="85"/>
  <c r="M85" i="85"/>
  <c r="P85" i="85"/>
  <c r="J86" i="85"/>
  <c r="K86" i="85"/>
  <c r="L86" i="85"/>
  <c r="M86" i="85"/>
  <c r="P86" i="85"/>
  <c r="J87" i="85"/>
  <c r="K87" i="85"/>
  <c r="L87" i="85"/>
  <c r="P87" i="85"/>
  <c r="M87" i="85" s="1"/>
  <c r="J88" i="85"/>
  <c r="K88" i="85"/>
  <c r="L88" i="85"/>
  <c r="P88" i="85"/>
  <c r="M88" i="85" s="1"/>
  <c r="J89" i="85"/>
  <c r="K89" i="85"/>
  <c r="L89" i="85"/>
  <c r="M89" i="85"/>
  <c r="P89" i="85"/>
  <c r="J90" i="85"/>
  <c r="K90" i="85"/>
  <c r="L90" i="85"/>
  <c r="M90" i="85"/>
  <c r="P90" i="85"/>
  <c r="J91" i="85"/>
  <c r="K91" i="85"/>
  <c r="L91" i="85"/>
  <c r="P91" i="85"/>
  <c r="M91" i="85" s="1"/>
  <c r="J92" i="85"/>
  <c r="K92" i="85"/>
  <c r="L92" i="85"/>
  <c r="P92" i="85"/>
  <c r="M92" i="85" s="1"/>
  <c r="J93" i="85"/>
  <c r="K93" i="85"/>
  <c r="L93" i="85"/>
  <c r="M93" i="85"/>
  <c r="P93" i="85"/>
  <c r="J94" i="85"/>
  <c r="K94" i="85"/>
  <c r="L94" i="85"/>
  <c r="M94" i="85"/>
  <c r="P94" i="85"/>
  <c r="J95" i="85"/>
  <c r="K95" i="85"/>
  <c r="L95" i="85"/>
  <c r="P95" i="85"/>
  <c r="M95" i="85" s="1"/>
  <c r="J96" i="85"/>
  <c r="K96" i="85"/>
  <c r="L96" i="85"/>
  <c r="P96" i="85"/>
  <c r="M96" i="85" s="1"/>
  <c r="J97" i="85"/>
  <c r="K97" i="85"/>
  <c r="L97" i="85"/>
  <c r="M97" i="85"/>
  <c r="P97" i="85"/>
  <c r="J98" i="85"/>
  <c r="K98" i="85"/>
  <c r="L98" i="85"/>
  <c r="M98" i="85"/>
  <c r="P98" i="85"/>
  <c r="J99" i="85"/>
  <c r="K99" i="85"/>
  <c r="L99" i="85"/>
  <c r="P99" i="85"/>
  <c r="M99" i="85" s="1"/>
  <c r="J100" i="85"/>
  <c r="K100" i="85"/>
  <c r="L100" i="85"/>
  <c r="P100" i="85"/>
  <c r="M100" i="85" s="1"/>
  <c r="J101" i="85"/>
  <c r="K101" i="85"/>
  <c r="L101" i="85"/>
  <c r="M101" i="85"/>
  <c r="P101" i="85"/>
  <c r="J102" i="85"/>
  <c r="K102" i="85"/>
  <c r="L102" i="85"/>
  <c r="M102" i="85"/>
  <c r="P102" i="85"/>
  <c r="J103" i="85"/>
  <c r="K103" i="85"/>
  <c r="L103" i="85"/>
  <c r="P103" i="85"/>
  <c r="M103" i="85" s="1"/>
  <c r="J104" i="85"/>
  <c r="K104" i="85"/>
  <c r="L104" i="85"/>
  <c r="P104" i="85"/>
  <c r="M104" i="85" s="1"/>
  <c r="J105" i="85"/>
  <c r="K105" i="85"/>
  <c r="L105" i="85"/>
  <c r="M105" i="85"/>
  <c r="P105" i="85"/>
  <c r="J106" i="85"/>
  <c r="K106" i="85"/>
  <c r="L106" i="85"/>
  <c r="M106" i="85"/>
  <c r="P106" i="85"/>
  <c r="J107" i="85"/>
  <c r="K107" i="85"/>
  <c r="L107" i="85"/>
  <c r="P107" i="85"/>
  <c r="M107" i="85" s="1"/>
  <c r="J108" i="85"/>
  <c r="K108" i="85"/>
  <c r="L108" i="85"/>
  <c r="P108" i="85"/>
  <c r="M108" i="85" s="1"/>
  <c r="J109" i="85"/>
  <c r="K109" i="85"/>
  <c r="L109" i="85"/>
  <c r="M109" i="85"/>
  <c r="P109" i="85"/>
  <c r="J110" i="85"/>
  <c r="K110" i="85"/>
  <c r="L110" i="85"/>
  <c r="M110" i="85"/>
  <c r="P110" i="85"/>
  <c r="J111" i="85"/>
  <c r="K111" i="85"/>
  <c r="L111" i="85"/>
  <c r="P111" i="85"/>
  <c r="M111" i="85" s="1"/>
  <c r="J112" i="85"/>
  <c r="K112" i="85"/>
  <c r="L112" i="85"/>
  <c r="P112" i="85"/>
  <c r="M112" i="85" s="1"/>
  <c r="J113" i="85"/>
  <c r="K113" i="85"/>
  <c r="L113" i="85"/>
  <c r="M113" i="85"/>
  <c r="P113" i="85"/>
  <c r="J114" i="85"/>
  <c r="K114" i="85"/>
  <c r="L114" i="85"/>
  <c r="M114" i="85"/>
  <c r="P114" i="85"/>
  <c r="J115" i="85"/>
  <c r="K115" i="85"/>
  <c r="L115" i="85"/>
  <c r="P115" i="85"/>
  <c r="M115" i="85" s="1"/>
  <c r="J116" i="85"/>
  <c r="K116" i="85"/>
  <c r="L116" i="85"/>
  <c r="P116" i="85"/>
  <c r="M116" i="85" s="1"/>
  <c r="J117" i="85"/>
  <c r="K117" i="85"/>
  <c r="L117" i="85"/>
  <c r="M117" i="85"/>
  <c r="P117" i="85"/>
  <c r="J118" i="85"/>
  <c r="K118" i="85"/>
  <c r="L118" i="85"/>
  <c r="M118" i="85"/>
  <c r="P118" i="85"/>
  <c r="J119" i="85"/>
  <c r="K119" i="85"/>
  <c r="L119" i="85"/>
  <c r="P119" i="85"/>
  <c r="M119" i="85" s="1"/>
  <c r="J120" i="85"/>
  <c r="K120" i="85"/>
  <c r="L120" i="85"/>
  <c r="P120" i="85"/>
  <c r="M120" i="85" s="1"/>
  <c r="J121" i="85"/>
  <c r="K121" i="85"/>
  <c r="L121" i="85"/>
  <c r="M121" i="85"/>
  <c r="P121" i="85"/>
  <c r="J122" i="85"/>
  <c r="K122" i="85"/>
  <c r="L122" i="85"/>
  <c r="M122" i="85"/>
  <c r="P122" i="85"/>
  <c r="J123" i="85"/>
  <c r="K123" i="85"/>
  <c r="L123" i="85"/>
  <c r="P123" i="85"/>
  <c r="M123" i="85" s="1"/>
  <c r="J124" i="85"/>
  <c r="K124" i="85"/>
  <c r="L124" i="85"/>
  <c r="P124" i="85"/>
  <c r="M124" i="85" s="1"/>
  <c r="J125" i="85"/>
  <c r="K125" i="85"/>
  <c r="L125" i="85"/>
  <c r="M125" i="85"/>
  <c r="P125" i="85"/>
  <c r="J126" i="85"/>
  <c r="K126" i="85"/>
  <c r="L126" i="85"/>
  <c r="M126" i="85"/>
  <c r="P126" i="85"/>
  <c r="J127" i="85"/>
  <c r="K127" i="85"/>
  <c r="L127" i="85"/>
  <c r="P127" i="85"/>
  <c r="M127" i="85" s="1"/>
  <c r="J128" i="85"/>
  <c r="K128" i="85"/>
  <c r="L128" i="85"/>
  <c r="P128" i="85"/>
  <c r="M128" i="85" s="1"/>
  <c r="J129" i="85"/>
  <c r="K129" i="85"/>
  <c r="L129" i="85"/>
  <c r="M129" i="85"/>
  <c r="P129" i="85"/>
  <c r="J130" i="85"/>
  <c r="K130" i="85"/>
  <c r="L130" i="85"/>
  <c r="M130" i="85"/>
  <c r="P130" i="85"/>
  <c r="J131" i="85"/>
  <c r="K131" i="85"/>
  <c r="L131" i="85"/>
  <c r="P131" i="85"/>
  <c r="M131" i="85" s="1"/>
  <c r="J132" i="85"/>
  <c r="K132" i="85"/>
  <c r="L132" i="85"/>
  <c r="P132" i="85"/>
  <c r="M132" i="85" s="1"/>
  <c r="J133" i="85"/>
  <c r="K133" i="85"/>
  <c r="L133" i="85"/>
  <c r="M133" i="85"/>
  <c r="P133" i="85"/>
  <c r="J134" i="85"/>
  <c r="K134" i="85"/>
  <c r="L134" i="85"/>
  <c r="M134" i="85"/>
  <c r="P134" i="85"/>
  <c r="J135" i="85"/>
  <c r="K135" i="85"/>
  <c r="L135" i="85"/>
  <c r="P135" i="85"/>
  <c r="M135" i="85" s="1"/>
  <c r="J136" i="85"/>
  <c r="K136" i="85"/>
  <c r="L136" i="85"/>
  <c r="P136" i="85"/>
  <c r="M136" i="85" s="1"/>
  <c r="J137" i="85"/>
  <c r="K137" i="85"/>
  <c r="L137" i="85"/>
  <c r="M137" i="85"/>
  <c r="P137" i="85"/>
  <c r="J138" i="85"/>
  <c r="K138" i="85"/>
  <c r="L138" i="85"/>
  <c r="M138" i="85"/>
  <c r="P138" i="85"/>
  <c r="J139" i="85"/>
  <c r="K139" i="85"/>
  <c r="L139" i="85"/>
  <c r="P139" i="85"/>
  <c r="M139" i="85" s="1"/>
  <c r="J140" i="85"/>
  <c r="K140" i="85"/>
  <c r="L140" i="85"/>
  <c r="P140" i="85"/>
  <c r="M140" i="85" s="1"/>
  <c r="J141" i="85"/>
  <c r="K141" i="85"/>
  <c r="L141" i="85"/>
  <c r="M141" i="85"/>
  <c r="P141" i="85"/>
  <c r="J142" i="85"/>
  <c r="K142" i="85"/>
  <c r="L142" i="85"/>
  <c r="M142" i="85"/>
  <c r="P142" i="85"/>
  <c r="J143" i="85"/>
  <c r="K143" i="85"/>
  <c r="L143" i="85"/>
  <c r="P143" i="85"/>
  <c r="M143" i="85" s="1"/>
  <c r="J144" i="85"/>
  <c r="K144" i="85"/>
  <c r="L144" i="85"/>
  <c r="P144" i="85"/>
  <c r="M144" i="85" s="1"/>
  <c r="J145" i="85"/>
  <c r="K145" i="85"/>
  <c r="L145" i="85"/>
  <c r="M145" i="85"/>
  <c r="P145" i="85"/>
  <c r="J146" i="85"/>
  <c r="K146" i="85"/>
  <c r="L146" i="85"/>
  <c r="M146" i="85"/>
  <c r="P146" i="85"/>
  <c r="J147" i="85"/>
  <c r="K147" i="85"/>
  <c r="L147" i="85"/>
  <c r="P147" i="85"/>
  <c r="M147" i="85" s="1"/>
  <c r="J148" i="85"/>
  <c r="K148" i="85"/>
  <c r="L148" i="85"/>
  <c r="P148" i="85"/>
  <c r="M148" i="85" s="1"/>
  <c r="J149" i="85"/>
  <c r="K149" i="85"/>
  <c r="L149" i="85"/>
  <c r="M149" i="85"/>
  <c r="P149" i="85"/>
  <c r="J150" i="85"/>
  <c r="K150" i="85"/>
  <c r="L150" i="85"/>
  <c r="M150" i="85"/>
  <c r="P150" i="85"/>
  <c r="J151" i="85"/>
  <c r="K151" i="85"/>
  <c r="L151" i="85"/>
  <c r="P151" i="85"/>
  <c r="M151" i="85" s="1"/>
  <c r="J152" i="85"/>
  <c r="K152" i="85"/>
  <c r="L152" i="85"/>
  <c r="P152" i="85"/>
  <c r="M152" i="85" s="1"/>
  <c r="J153" i="85"/>
  <c r="K153" i="85"/>
  <c r="L153" i="85"/>
  <c r="M153" i="85"/>
  <c r="P153" i="85"/>
  <c r="J154" i="85"/>
  <c r="K154" i="85"/>
  <c r="L154" i="85"/>
  <c r="M154" i="85"/>
  <c r="P154" i="85"/>
  <c r="J155" i="85"/>
  <c r="K155" i="85"/>
  <c r="L155" i="85"/>
  <c r="P155" i="85"/>
  <c r="M155" i="85" s="1"/>
  <c r="J156" i="85"/>
  <c r="K156" i="85"/>
  <c r="L156" i="85"/>
  <c r="P156" i="85"/>
  <c r="M156" i="85" s="1"/>
  <c r="A1" i="86"/>
  <c r="AC1" i="86"/>
  <c r="AD1" i="86"/>
  <c r="AG1" i="86"/>
  <c r="AH1" i="86"/>
  <c r="AK1" i="86"/>
  <c r="E2" i="86"/>
  <c r="Y3" i="86"/>
  <c r="A4" i="86"/>
  <c r="E4" i="86"/>
  <c r="L4" i="86"/>
  <c r="K49" i="86" s="1"/>
  <c r="Y5" i="86"/>
  <c r="AE1" i="86" s="1"/>
  <c r="C7" i="86"/>
  <c r="D7" i="86"/>
  <c r="E7" i="86"/>
  <c r="B23" i="86" s="1"/>
  <c r="G7" i="86"/>
  <c r="I7" i="86"/>
  <c r="L7" i="86"/>
  <c r="C9" i="86"/>
  <c r="D9" i="86"/>
  <c r="E9" i="86"/>
  <c r="G9" i="86"/>
  <c r="I9" i="86"/>
  <c r="L9" i="86"/>
  <c r="C11" i="86"/>
  <c r="D11" i="86"/>
  <c r="E11" i="86"/>
  <c r="G11" i="86"/>
  <c r="I11" i="86"/>
  <c r="L11" i="86"/>
  <c r="C13" i="86"/>
  <c r="D13" i="86"/>
  <c r="E13" i="86"/>
  <c r="G13" i="86"/>
  <c r="I13" i="86"/>
  <c r="L13" i="86"/>
  <c r="C15" i="86"/>
  <c r="D15" i="86"/>
  <c r="E15" i="86"/>
  <c r="G15" i="86"/>
  <c r="I15" i="86"/>
  <c r="L15" i="86"/>
  <c r="C17" i="86"/>
  <c r="D17" i="86"/>
  <c r="E17" i="86"/>
  <c r="G17" i="86"/>
  <c r="I17" i="86"/>
  <c r="L17" i="86"/>
  <c r="C19" i="86"/>
  <c r="D19" i="86"/>
  <c r="E19" i="86"/>
  <c r="G19" i="86"/>
  <c r="I19" i="86"/>
  <c r="L19" i="86"/>
  <c r="D22" i="86"/>
  <c r="F22" i="86"/>
  <c r="B24" i="86"/>
  <c r="D27" i="86"/>
  <c r="H27" i="86"/>
  <c r="B28" i="86"/>
  <c r="B30" i="86"/>
  <c r="C34" i="86"/>
  <c r="F34" i="86"/>
  <c r="C36" i="86"/>
  <c r="F36" i="86"/>
  <c r="C38" i="86"/>
  <c r="F38" i="86"/>
  <c r="E42" i="86"/>
  <c r="E43" i="86"/>
  <c r="R44" i="86"/>
  <c r="A1" i="88"/>
  <c r="A5" i="88"/>
  <c r="B5" i="88"/>
  <c r="P22" i="88"/>
  <c r="P23" i="88"/>
  <c r="P24" i="88"/>
  <c r="P25" i="88"/>
  <c r="P26" i="88"/>
  <c r="P27" i="88"/>
  <c r="P28" i="88"/>
  <c r="P29" i="88"/>
  <c r="A1" i="89"/>
  <c r="C2" i="89"/>
  <c r="A5" i="89"/>
  <c r="C5" i="89"/>
  <c r="D5" i="89"/>
  <c r="H5" i="89"/>
  <c r="J40" i="89"/>
  <c r="K40" i="89"/>
  <c r="L40" i="89"/>
  <c r="M40" i="89"/>
  <c r="P40" i="89"/>
  <c r="J41" i="89"/>
  <c r="K41" i="89"/>
  <c r="L41" i="89"/>
  <c r="M41" i="89"/>
  <c r="P41" i="89"/>
  <c r="J42" i="89"/>
  <c r="K42" i="89"/>
  <c r="L42" i="89"/>
  <c r="P42" i="89"/>
  <c r="M42" i="89" s="1"/>
  <c r="J43" i="89"/>
  <c r="K43" i="89"/>
  <c r="L43" i="89"/>
  <c r="P43" i="89"/>
  <c r="M43" i="89" s="1"/>
  <c r="J44" i="89"/>
  <c r="K44" i="89"/>
  <c r="L44" i="89"/>
  <c r="M44" i="89"/>
  <c r="P44" i="89"/>
  <c r="J45" i="89"/>
  <c r="K45" i="89"/>
  <c r="L45" i="89"/>
  <c r="M45" i="89"/>
  <c r="P45" i="89"/>
  <c r="J46" i="89"/>
  <c r="K46" i="89"/>
  <c r="L46" i="89"/>
  <c r="P46" i="89"/>
  <c r="M46" i="89" s="1"/>
  <c r="J47" i="89"/>
  <c r="K47" i="89"/>
  <c r="L47" i="89"/>
  <c r="P47" i="89"/>
  <c r="M47" i="89" s="1"/>
  <c r="J48" i="89"/>
  <c r="K48" i="89"/>
  <c r="L48" i="89"/>
  <c r="M48" i="89"/>
  <c r="P48" i="89"/>
  <c r="J49" i="89"/>
  <c r="K49" i="89"/>
  <c r="L49" i="89"/>
  <c r="M49" i="89"/>
  <c r="P49" i="89"/>
  <c r="J50" i="89"/>
  <c r="K50" i="89"/>
  <c r="L50" i="89"/>
  <c r="P50" i="89"/>
  <c r="M50" i="89" s="1"/>
  <c r="J51" i="89"/>
  <c r="K51" i="89"/>
  <c r="L51" i="89"/>
  <c r="P51" i="89"/>
  <c r="M51" i="89" s="1"/>
  <c r="J52" i="89"/>
  <c r="K52" i="89"/>
  <c r="L52" i="89"/>
  <c r="M52" i="89"/>
  <c r="P52" i="89"/>
  <c r="J53" i="89"/>
  <c r="K53" i="89"/>
  <c r="L53" i="89"/>
  <c r="M53" i="89"/>
  <c r="P53" i="89"/>
  <c r="J54" i="89"/>
  <c r="K54" i="89"/>
  <c r="L54" i="89"/>
  <c r="P54" i="89"/>
  <c r="M54" i="89" s="1"/>
  <c r="J55" i="89"/>
  <c r="K55" i="89"/>
  <c r="L55" i="89"/>
  <c r="P55" i="89"/>
  <c r="M55" i="89" s="1"/>
  <c r="J56" i="89"/>
  <c r="K56" i="89"/>
  <c r="L56" i="89"/>
  <c r="M56" i="89"/>
  <c r="P56" i="89"/>
  <c r="J57" i="89"/>
  <c r="K57" i="89"/>
  <c r="L57" i="89"/>
  <c r="M57" i="89"/>
  <c r="P57" i="89"/>
  <c r="J58" i="89"/>
  <c r="K58" i="89"/>
  <c r="L58" i="89"/>
  <c r="P58" i="89"/>
  <c r="M58" i="89" s="1"/>
  <c r="J59" i="89"/>
  <c r="K59" i="89"/>
  <c r="L59" i="89"/>
  <c r="P59" i="89"/>
  <c r="M59" i="89" s="1"/>
  <c r="J60" i="89"/>
  <c r="K60" i="89"/>
  <c r="L60" i="89"/>
  <c r="M60" i="89"/>
  <c r="P60" i="89"/>
  <c r="J61" i="89"/>
  <c r="K61" i="89"/>
  <c r="L61" i="89"/>
  <c r="M61" i="89"/>
  <c r="P61" i="89"/>
  <c r="J62" i="89"/>
  <c r="K62" i="89"/>
  <c r="L62" i="89"/>
  <c r="P62" i="89"/>
  <c r="M62" i="89" s="1"/>
  <c r="J63" i="89"/>
  <c r="K63" i="89"/>
  <c r="L63" i="89"/>
  <c r="P63" i="89"/>
  <c r="M63" i="89" s="1"/>
  <c r="J64" i="89"/>
  <c r="K64" i="89"/>
  <c r="L64" i="89"/>
  <c r="M64" i="89"/>
  <c r="P64" i="89"/>
  <c r="J65" i="89"/>
  <c r="K65" i="89"/>
  <c r="L65" i="89"/>
  <c r="M65" i="89"/>
  <c r="P65" i="89"/>
  <c r="J66" i="89"/>
  <c r="K66" i="89"/>
  <c r="L66" i="89"/>
  <c r="P66" i="89"/>
  <c r="M66" i="89" s="1"/>
  <c r="J67" i="89"/>
  <c r="K67" i="89"/>
  <c r="L67" i="89"/>
  <c r="P67" i="89"/>
  <c r="M67" i="89" s="1"/>
  <c r="J68" i="89"/>
  <c r="K68" i="89"/>
  <c r="L68" i="89"/>
  <c r="M68" i="89"/>
  <c r="P68" i="89"/>
  <c r="J69" i="89"/>
  <c r="K69" i="89"/>
  <c r="L69" i="89"/>
  <c r="M69" i="89"/>
  <c r="P69" i="89"/>
  <c r="J70" i="89"/>
  <c r="K70" i="89"/>
  <c r="L70" i="89"/>
  <c r="P70" i="89"/>
  <c r="M70" i="89" s="1"/>
  <c r="J71" i="89"/>
  <c r="K71" i="89"/>
  <c r="L71" i="89"/>
  <c r="P71" i="89"/>
  <c r="M71" i="89" s="1"/>
  <c r="J72" i="89"/>
  <c r="K72" i="89"/>
  <c r="L72" i="89"/>
  <c r="M72" i="89"/>
  <c r="P72" i="89"/>
  <c r="J73" i="89"/>
  <c r="K73" i="89"/>
  <c r="L73" i="89"/>
  <c r="M73" i="89"/>
  <c r="P73" i="89"/>
  <c r="J74" i="89"/>
  <c r="K74" i="89"/>
  <c r="L74" i="89"/>
  <c r="P74" i="89"/>
  <c r="M74" i="89" s="1"/>
  <c r="J75" i="89"/>
  <c r="K75" i="89"/>
  <c r="L75" i="89"/>
  <c r="P75" i="89"/>
  <c r="M75" i="89" s="1"/>
  <c r="J76" i="89"/>
  <c r="K76" i="89"/>
  <c r="L76" i="89"/>
  <c r="M76" i="89"/>
  <c r="P76" i="89"/>
  <c r="J77" i="89"/>
  <c r="K77" i="89"/>
  <c r="L77" i="89"/>
  <c r="M77" i="89"/>
  <c r="P77" i="89"/>
  <c r="J78" i="89"/>
  <c r="K78" i="89"/>
  <c r="L78" i="89"/>
  <c r="P78" i="89"/>
  <c r="M78" i="89" s="1"/>
  <c r="J79" i="89"/>
  <c r="K79" i="89"/>
  <c r="L79" i="89"/>
  <c r="P79" i="89"/>
  <c r="M79" i="89" s="1"/>
  <c r="J80" i="89"/>
  <c r="K80" i="89"/>
  <c r="L80" i="89"/>
  <c r="M80" i="89"/>
  <c r="P80" i="89"/>
  <c r="J81" i="89"/>
  <c r="K81" i="89"/>
  <c r="L81" i="89"/>
  <c r="M81" i="89"/>
  <c r="P81" i="89"/>
  <c r="J82" i="89"/>
  <c r="K82" i="89"/>
  <c r="L82" i="89"/>
  <c r="P82" i="89"/>
  <c r="M82" i="89" s="1"/>
  <c r="J83" i="89"/>
  <c r="K83" i="89"/>
  <c r="L83" i="89"/>
  <c r="P83" i="89"/>
  <c r="M83" i="89" s="1"/>
  <c r="J84" i="89"/>
  <c r="K84" i="89"/>
  <c r="L84" i="89"/>
  <c r="M84" i="89"/>
  <c r="P84" i="89"/>
  <c r="J85" i="89"/>
  <c r="K85" i="89"/>
  <c r="L85" i="89"/>
  <c r="M85" i="89"/>
  <c r="P85" i="89"/>
  <c r="J86" i="89"/>
  <c r="K86" i="89"/>
  <c r="L86" i="89"/>
  <c r="P86" i="89"/>
  <c r="M86" i="89" s="1"/>
  <c r="J87" i="89"/>
  <c r="K87" i="89"/>
  <c r="L87" i="89"/>
  <c r="P87" i="89"/>
  <c r="M87" i="89" s="1"/>
  <c r="J88" i="89"/>
  <c r="K88" i="89"/>
  <c r="L88" i="89"/>
  <c r="M88" i="89"/>
  <c r="P88" i="89"/>
  <c r="J89" i="89"/>
  <c r="K89" i="89"/>
  <c r="L89" i="89"/>
  <c r="M89" i="89"/>
  <c r="P89" i="89"/>
  <c r="J90" i="89"/>
  <c r="K90" i="89"/>
  <c r="L90" i="89"/>
  <c r="P90" i="89"/>
  <c r="M90" i="89" s="1"/>
  <c r="J91" i="89"/>
  <c r="K91" i="89"/>
  <c r="L91" i="89"/>
  <c r="P91" i="89"/>
  <c r="M91" i="89" s="1"/>
  <c r="J92" i="89"/>
  <c r="K92" i="89"/>
  <c r="L92" i="89"/>
  <c r="M92" i="89"/>
  <c r="P92" i="89"/>
  <c r="J93" i="89"/>
  <c r="K93" i="89"/>
  <c r="L93" i="89"/>
  <c r="M93" i="89"/>
  <c r="P93" i="89"/>
  <c r="J94" i="89"/>
  <c r="K94" i="89"/>
  <c r="L94" i="89"/>
  <c r="P94" i="89"/>
  <c r="M94" i="89" s="1"/>
  <c r="J95" i="89"/>
  <c r="K95" i="89"/>
  <c r="L95" i="89"/>
  <c r="P95" i="89"/>
  <c r="M95" i="89" s="1"/>
  <c r="J96" i="89"/>
  <c r="K96" i="89"/>
  <c r="L96" i="89"/>
  <c r="M96" i="89"/>
  <c r="P96" i="89"/>
  <c r="J97" i="89"/>
  <c r="K97" i="89"/>
  <c r="L97" i="89"/>
  <c r="M97" i="89"/>
  <c r="P97" i="89"/>
  <c r="J98" i="89"/>
  <c r="K98" i="89"/>
  <c r="L98" i="89"/>
  <c r="P98" i="89"/>
  <c r="M98" i="89" s="1"/>
  <c r="J99" i="89"/>
  <c r="K99" i="89"/>
  <c r="L99" i="89"/>
  <c r="P99" i="89"/>
  <c r="M99" i="89" s="1"/>
  <c r="J100" i="89"/>
  <c r="K100" i="89"/>
  <c r="L100" i="89"/>
  <c r="M100" i="89"/>
  <c r="P100" i="89"/>
  <c r="J101" i="89"/>
  <c r="K101" i="89"/>
  <c r="L101" i="89"/>
  <c r="M101" i="89"/>
  <c r="P101" i="89"/>
  <c r="J102" i="89"/>
  <c r="K102" i="89"/>
  <c r="L102" i="89"/>
  <c r="P102" i="89"/>
  <c r="M102" i="89" s="1"/>
  <c r="J103" i="89"/>
  <c r="K103" i="89"/>
  <c r="L103" i="89"/>
  <c r="P103" i="89"/>
  <c r="M103" i="89" s="1"/>
  <c r="J104" i="89"/>
  <c r="K104" i="89"/>
  <c r="L104" i="89"/>
  <c r="M104" i="89"/>
  <c r="P104" i="89"/>
  <c r="J105" i="89"/>
  <c r="K105" i="89"/>
  <c r="L105" i="89"/>
  <c r="M105" i="89"/>
  <c r="P105" i="89"/>
  <c r="J106" i="89"/>
  <c r="K106" i="89"/>
  <c r="L106" i="89"/>
  <c r="P106" i="89"/>
  <c r="M106" i="89" s="1"/>
  <c r="J107" i="89"/>
  <c r="K107" i="89"/>
  <c r="L107" i="89"/>
  <c r="P107" i="89"/>
  <c r="M107" i="89" s="1"/>
  <c r="J108" i="89"/>
  <c r="K108" i="89"/>
  <c r="L108" i="89"/>
  <c r="M108" i="89"/>
  <c r="P108" i="89"/>
  <c r="J109" i="89"/>
  <c r="K109" i="89"/>
  <c r="L109" i="89"/>
  <c r="M109" i="89"/>
  <c r="P109" i="89"/>
  <c r="J110" i="89"/>
  <c r="K110" i="89"/>
  <c r="L110" i="89"/>
  <c r="P110" i="89"/>
  <c r="M110" i="89" s="1"/>
  <c r="J111" i="89"/>
  <c r="K111" i="89"/>
  <c r="L111" i="89"/>
  <c r="P111" i="89"/>
  <c r="M111" i="89" s="1"/>
  <c r="J112" i="89"/>
  <c r="K112" i="89"/>
  <c r="L112" i="89"/>
  <c r="M112" i="89"/>
  <c r="P112" i="89"/>
  <c r="J113" i="89"/>
  <c r="K113" i="89"/>
  <c r="L113" i="89"/>
  <c r="M113" i="89"/>
  <c r="P113" i="89"/>
  <c r="J114" i="89"/>
  <c r="K114" i="89"/>
  <c r="L114" i="89"/>
  <c r="P114" i="89"/>
  <c r="M114" i="89" s="1"/>
  <c r="J115" i="89"/>
  <c r="K115" i="89"/>
  <c r="L115" i="89"/>
  <c r="P115" i="89"/>
  <c r="M115" i="89" s="1"/>
  <c r="J116" i="89"/>
  <c r="K116" i="89"/>
  <c r="L116" i="89"/>
  <c r="M116" i="89"/>
  <c r="P116" i="89"/>
  <c r="J117" i="89"/>
  <c r="K117" i="89"/>
  <c r="L117" i="89"/>
  <c r="M117" i="89"/>
  <c r="P117" i="89"/>
  <c r="J118" i="89"/>
  <c r="K118" i="89"/>
  <c r="L118" i="89"/>
  <c r="P118" i="89"/>
  <c r="M118" i="89" s="1"/>
  <c r="J119" i="89"/>
  <c r="K119" i="89"/>
  <c r="L119" i="89"/>
  <c r="P119" i="89"/>
  <c r="M119" i="89" s="1"/>
  <c r="J120" i="89"/>
  <c r="K120" i="89"/>
  <c r="L120" i="89"/>
  <c r="M120" i="89"/>
  <c r="P120" i="89"/>
  <c r="J121" i="89"/>
  <c r="K121" i="89"/>
  <c r="L121" i="89"/>
  <c r="P121" i="89"/>
  <c r="M121" i="89" s="1"/>
  <c r="J122" i="89"/>
  <c r="K122" i="89"/>
  <c r="L122" i="89"/>
  <c r="P122" i="89"/>
  <c r="M122" i="89" s="1"/>
  <c r="J123" i="89"/>
  <c r="K123" i="89"/>
  <c r="L123" i="89"/>
  <c r="P123" i="89"/>
  <c r="M123" i="89" s="1"/>
  <c r="J124" i="89"/>
  <c r="K124" i="89"/>
  <c r="L124" i="89"/>
  <c r="M124" i="89"/>
  <c r="P124" i="89"/>
  <c r="J125" i="89"/>
  <c r="K125" i="89"/>
  <c r="L125" i="89"/>
  <c r="P125" i="89"/>
  <c r="M125" i="89" s="1"/>
  <c r="J126" i="89"/>
  <c r="K126" i="89"/>
  <c r="L126" i="89"/>
  <c r="P126" i="89"/>
  <c r="M126" i="89" s="1"/>
  <c r="J127" i="89"/>
  <c r="K127" i="89"/>
  <c r="L127" i="89"/>
  <c r="P127" i="89"/>
  <c r="M127" i="89" s="1"/>
  <c r="J128" i="89"/>
  <c r="K128" i="89"/>
  <c r="L128" i="89"/>
  <c r="M128" i="89"/>
  <c r="P128" i="89"/>
  <c r="J129" i="89"/>
  <c r="K129" i="89"/>
  <c r="L129" i="89"/>
  <c r="M129" i="89"/>
  <c r="P129" i="89"/>
  <c r="J130" i="89"/>
  <c r="K130" i="89"/>
  <c r="L130" i="89"/>
  <c r="P130" i="89"/>
  <c r="M130" i="89" s="1"/>
  <c r="J131" i="89"/>
  <c r="K131" i="89"/>
  <c r="L131" i="89"/>
  <c r="P131" i="89"/>
  <c r="M131" i="89" s="1"/>
  <c r="J132" i="89"/>
  <c r="K132" i="89"/>
  <c r="L132" i="89"/>
  <c r="M132" i="89"/>
  <c r="P132" i="89"/>
  <c r="J133" i="89"/>
  <c r="K133" i="89"/>
  <c r="L133" i="89"/>
  <c r="M133" i="89"/>
  <c r="P133" i="89"/>
  <c r="J134" i="89"/>
  <c r="K134" i="89"/>
  <c r="L134" i="89"/>
  <c r="P134" i="89"/>
  <c r="M134" i="89" s="1"/>
  <c r="J135" i="89"/>
  <c r="K135" i="89"/>
  <c r="L135" i="89"/>
  <c r="P135" i="89"/>
  <c r="M135" i="89" s="1"/>
  <c r="J136" i="89"/>
  <c r="K136" i="89"/>
  <c r="L136" i="89"/>
  <c r="M136" i="89"/>
  <c r="P136" i="89"/>
  <c r="J137" i="89"/>
  <c r="K137" i="89"/>
  <c r="L137" i="89"/>
  <c r="M137" i="89"/>
  <c r="P137" i="89"/>
  <c r="J138" i="89"/>
  <c r="K138" i="89"/>
  <c r="L138" i="89"/>
  <c r="P138" i="89"/>
  <c r="M138" i="89" s="1"/>
  <c r="J139" i="89"/>
  <c r="K139" i="89"/>
  <c r="L139" i="89"/>
  <c r="P139" i="89"/>
  <c r="M139" i="89" s="1"/>
  <c r="J140" i="89"/>
  <c r="K140" i="89"/>
  <c r="L140" i="89"/>
  <c r="M140" i="89"/>
  <c r="P140" i="89"/>
  <c r="J141" i="89"/>
  <c r="K141" i="89"/>
  <c r="L141" i="89"/>
  <c r="M141" i="89"/>
  <c r="P141" i="89"/>
  <c r="J142" i="89"/>
  <c r="K142" i="89"/>
  <c r="L142" i="89"/>
  <c r="P142" i="89"/>
  <c r="M142" i="89" s="1"/>
  <c r="J143" i="89"/>
  <c r="K143" i="89"/>
  <c r="L143" i="89"/>
  <c r="P143" i="89"/>
  <c r="M143" i="89" s="1"/>
  <c r="J144" i="89"/>
  <c r="K144" i="89"/>
  <c r="L144" i="89"/>
  <c r="M144" i="89"/>
  <c r="P144" i="89"/>
  <c r="J145" i="89"/>
  <c r="K145" i="89"/>
  <c r="L145" i="89"/>
  <c r="M145" i="89"/>
  <c r="P145" i="89"/>
  <c r="J146" i="89"/>
  <c r="K146" i="89"/>
  <c r="L146" i="89"/>
  <c r="P146" i="89"/>
  <c r="M146" i="89" s="1"/>
  <c r="J147" i="89"/>
  <c r="K147" i="89"/>
  <c r="L147" i="89"/>
  <c r="P147" i="89"/>
  <c r="M147" i="89" s="1"/>
  <c r="J148" i="89"/>
  <c r="K148" i="89"/>
  <c r="L148" i="89"/>
  <c r="M148" i="89"/>
  <c r="P148" i="89"/>
  <c r="J149" i="89"/>
  <c r="K149" i="89"/>
  <c r="L149" i="89"/>
  <c r="M149" i="89"/>
  <c r="P149" i="89"/>
  <c r="J150" i="89"/>
  <c r="K150" i="89"/>
  <c r="L150" i="89"/>
  <c r="P150" i="89"/>
  <c r="M150" i="89" s="1"/>
  <c r="J151" i="89"/>
  <c r="K151" i="89"/>
  <c r="L151" i="89"/>
  <c r="P151" i="89"/>
  <c r="M151" i="89" s="1"/>
  <c r="J152" i="89"/>
  <c r="K152" i="89"/>
  <c r="L152" i="89"/>
  <c r="M152" i="89"/>
  <c r="P152" i="89"/>
  <c r="J153" i="89"/>
  <c r="K153" i="89"/>
  <c r="L153" i="89"/>
  <c r="M153" i="89"/>
  <c r="P153" i="89"/>
  <c r="J154" i="89"/>
  <c r="K154" i="89"/>
  <c r="L154" i="89"/>
  <c r="P154" i="89"/>
  <c r="M154" i="89" s="1"/>
  <c r="J155" i="89"/>
  <c r="K155" i="89"/>
  <c r="L155" i="89"/>
  <c r="P155" i="89"/>
  <c r="M155" i="89" s="1"/>
  <c r="J156" i="89"/>
  <c r="K156" i="89"/>
  <c r="L156" i="89"/>
  <c r="M156" i="89"/>
  <c r="P156" i="89"/>
  <c r="A1" i="90"/>
  <c r="AB1" i="90"/>
  <c r="AC1" i="90"/>
  <c r="AD1" i="90"/>
  <c r="AF1" i="90"/>
  <c r="AG1" i="90"/>
  <c r="AH1" i="90"/>
  <c r="AJ1" i="90"/>
  <c r="AK1" i="90"/>
  <c r="E2" i="90"/>
  <c r="Y3" i="90"/>
  <c r="A4" i="90"/>
  <c r="E4" i="90"/>
  <c r="M4" i="90"/>
  <c r="Y5" i="90"/>
  <c r="AE1" i="90" s="1"/>
  <c r="C7" i="90"/>
  <c r="D7" i="90"/>
  <c r="E7" i="90"/>
  <c r="G7" i="90"/>
  <c r="I7" i="90"/>
  <c r="L7" i="90"/>
  <c r="C9" i="90"/>
  <c r="D9" i="90"/>
  <c r="E9" i="90"/>
  <c r="G9" i="90"/>
  <c r="I9" i="90"/>
  <c r="L9" i="90"/>
  <c r="C11" i="90"/>
  <c r="D11" i="90"/>
  <c r="E11" i="90"/>
  <c r="G11" i="90"/>
  <c r="I11" i="90"/>
  <c r="L11" i="90"/>
  <c r="C13" i="90"/>
  <c r="D13" i="90"/>
  <c r="E13" i="90"/>
  <c r="J18" i="90" s="1"/>
  <c r="G13" i="90"/>
  <c r="I13" i="90"/>
  <c r="L13" i="90"/>
  <c r="D18" i="90"/>
  <c r="F18" i="90"/>
  <c r="H18" i="90"/>
  <c r="B19" i="90"/>
  <c r="B20" i="90"/>
  <c r="B21" i="90"/>
  <c r="K41" i="90"/>
  <c r="A1" i="92"/>
  <c r="A5" i="92"/>
  <c r="B5" i="92"/>
  <c r="P22" i="92"/>
  <c r="P23" i="92"/>
  <c r="P24" i="92"/>
  <c r="P25" i="92"/>
  <c r="P26" i="92"/>
  <c r="P27" i="92"/>
  <c r="P28" i="92"/>
  <c r="P29" i="92"/>
  <c r="A1" i="93"/>
  <c r="C2" i="93"/>
  <c r="A5" i="93"/>
  <c r="C5" i="93"/>
  <c r="D5" i="93"/>
  <c r="H5" i="93"/>
  <c r="J40" i="93"/>
  <c r="K40" i="93"/>
  <c r="L40" i="93"/>
  <c r="M40" i="93"/>
  <c r="P40" i="93"/>
  <c r="J41" i="93"/>
  <c r="K41" i="93"/>
  <c r="L41" i="93"/>
  <c r="M41" i="93"/>
  <c r="P41" i="93"/>
  <c r="J42" i="93"/>
  <c r="K42" i="93"/>
  <c r="L42" i="93"/>
  <c r="P42" i="93"/>
  <c r="M42" i="93" s="1"/>
  <c r="J43" i="93"/>
  <c r="K43" i="93"/>
  <c r="L43" i="93"/>
  <c r="P43" i="93"/>
  <c r="M43" i="93" s="1"/>
  <c r="J44" i="93"/>
  <c r="K44" i="93"/>
  <c r="L44" i="93"/>
  <c r="M44" i="93"/>
  <c r="P44" i="93"/>
  <c r="J45" i="93"/>
  <c r="K45" i="93"/>
  <c r="L45" i="93"/>
  <c r="M45" i="93"/>
  <c r="P45" i="93"/>
  <c r="J46" i="93"/>
  <c r="K46" i="93"/>
  <c r="L46" i="93"/>
  <c r="P46" i="93"/>
  <c r="M46" i="93" s="1"/>
  <c r="J47" i="93"/>
  <c r="K47" i="93"/>
  <c r="L47" i="93"/>
  <c r="P47" i="93"/>
  <c r="M47" i="93" s="1"/>
  <c r="J48" i="93"/>
  <c r="K48" i="93"/>
  <c r="L48" i="93"/>
  <c r="M48" i="93"/>
  <c r="P48" i="93"/>
  <c r="J49" i="93"/>
  <c r="K49" i="93"/>
  <c r="L49" i="93"/>
  <c r="M49" i="93"/>
  <c r="P49" i="93"/>
  <c r="J50" i="93"/>
  <c r="K50" i="93"/>
  <c r="L50" i="93"/>
  <c r="P50" i="93"/>
  <c r="M50" i="93" s="1"/>
  <c r="J51" i="93"/>
  <c r="K51" i="93"/>
  <c r="L51" i="93"/>
  <c r="P51" i="93"/>
  <c r="M51" i="93" s="1"/>
  <c r="J52" i="93"/>
  <c r="K52" i="93"/>
  <c r="L52" i="93"/>
  <c r="M52" i="93"/>
  <c r="P52" i="93"/>
  <c r="J53" i="93"/>
  <c r="K53" i="93"/>
  <c r="L53" i="93"/>
  <c r="M53" i="93"/>
  <c r="P53" i="93"/>
  <c r="J54" i="93"/>
  <c r="K54" i="93"/>
  <c r="L54" i="93"/>
  <c r="P54" i="93"/>
  <c r="M54" i="93" s="1"/>
  <c r="J55" i="93"/>
  <c r="K55" i="93"/>
  <c r="L55" i="93"/>
  <c r="P55" i="93"/>
  <c r="M55" i="93" s="1"/>
  <c r="J56" i="93"/>
  <c r="K56" i="93"/>
  <c r="L56" i="93"/>
  <c r="M56" i="93"/>
  <c r="P56" i="93"/>
  <c r="J57" i="93"/>
  <c r="K57" i="93"/>
  <c r="L57" i="93"/>
  <c r="M57" i="93"/>
  <c r="P57" i="93"/>
  <c r="J58" i="93"/>
  <c r="K58" i="93"/>
  <c r="L58" i="93"/>
  <c r="P58" i="93"/>
  <c r="M58" i="93" s="1"/>
  <c r="J59" i="93"/>
  <c r="K59" i="93"/>
  <c r="L59" i="93"/>
  <c r="P59" i="93"/>
  <c r="M59" i="93" s="1"/>
  <c r="J60" i="93"/>
  <c r="K60" i="93"/>
  <c r="L60" i="93"/>
  <c r="M60" i="93"/>
  <c r="P60" i="93"/>
  <c r="J61" i="93"/>
  <c r="K61" i="93"/>
  <c r="L61" i="93"/>
  <c r="M61" i="93"/>
  <c r="P61" i="93"/>
  <c r="J62" i="93"/>
  <c r="K62" i="93"/>
  <c r="L62" i="93"/>
  <c r="P62" i="93"/>
  <c r="M62" i="93" s="1"/>
  <c r="J63" i="93"/>
  <c r="K63" i="93"/>
  <c r="L63" i="93"/>
  <c r="P63" i="93"/>
  <c r="M63" i="93" s="1"/>
  <c r="J64" i="93"/>
  <c r="K64" i="93"/>
  <c r="L64" i="93"/>
  <c r="M64" i="93"/>
  <c r="P64" i="93"/>
  <c r="J65" i="93"/>
  <c r="K65" i="93"/>
  <c r="L65" i="93"/>
  <c r="M65" i="93"/>
  <c r="P65" i="93"/>
  <c r="J66" i="93"/>
  <c r="K66" i="93"/>
  <c r="L66" i="93"/>
  <c r="P66" i="93"/>
  <c r="M66" i="93" s="1"/>
  <c r="J67" i="93"/>
  <c r="K67" i="93"/>
  <c r="L67" i="93"/>
  <c r="P67" i="93"/>
  <c r="M67" i="93" s="1"/>
  <c r="J68" i="93"/>
  <c r="K68" i="93"/>
  <c r="L68" i="93"/>
  <c r="M68" i="93"/>
  <c r="P68" i="93"/>
  <c r="J69" i="93"/>
  <c r="K69" i="93"/>
  <c r="L69" i="93"/>
  <c r="M69" i="93"/>
  <c r="P69" i="93"/>
  <c r="J70" i="93"/>
  <c r="K70" i="93"/>
  <c r="L70" i="93"/>
  <c r="P70" i="93"/>
  <c r="M70" i="93" s="1"/>
  <c r="J71" i="93"/>
  <c r="K71" i="93"/>
  <c r="L71" i="93"/>
  <c r="P71" i="93"/>
  <c r="M71" i="93" s="1"/>
  <c r="J72" i="93"/>
  <c r="K72" i="93"/>
  <c r="L72" i="93"/>
  <c r="M72" i="93"/>
  <c r="P72" i="93"/>
  <c r="J73" i="93"/>
  <c r="K73" i="93"/>
  <c r="L73" i="93"/>
  <c r="M73" i="93"/>
  <c r="P73" i="93"/>
  <c r="J74" i="93"/>
  <c r="K74" i="93"/>
  <c r="L74" i="93"/>
  <c r="P74" i="93"/>
  <c r="M74" i="93" s="1"/>
  <c r="J75" i="93"/>
  <c r="K75" i="93"/>
  <c r="L75" i="93"/>
  <c r="P75" i="93"/>
  <c r="M75" i="93" s="1"/>
  <c r="J76" i="93"/>
  <c r="K76" i="93"/>
  <c r="L76" i="93"/>
  <c r="M76" i="93"/>
  <c r="P76" i="93"/>
  <c r="J77" i="93"/>
  <c r="K77" i="93"/>
  <c r="L77" i="93"/>
  <c r="M77" i="93"/>
  <c r="P77" i="93"/>
  <c r="J78" i="93"/>
  <c r="K78" i="93"/>
  <c r="L78" i="93"/>
  <c r="P78" i="93"/>
  <c r="M78" i="93" s="1"/>
  <c r="J79" i="93"/>
  <c r="K79" i="93"/>
  <c r="L79" i="93"/>
  <c r="P79" i="93"/>
  <c r="M79" i="93" s="1"/>
  <c r="J80" i="93"/>
  <c r="K80" i="93"/>
  <c r="L80" i="93"/>
  <c r="M80" i="93"/>
  <c r="P80" i="93"/>
  <c r="J81" i="93"/>
  <c r="K81" i="93"/>
  <c r="L81" i="93"/>
  <c r="M81" i="93"/>
  <c r="P81" i="93"/>
  <c r="J82" i="93"/>
  <c r="K82" i="93"/>
  <c r="L82" i="93"/>
  <c r="P82" i="93"/>
  <c r="M82" i="93" s="1"/>
  <c r="J83" i="93"/>
  <c r="K83" i="93"/>
  <c r="L83" i="93"/>
  <c r="P83" i="93"/>
  <c r="M83" i="93" s="1"/>
  <c r="J84" i="93"/>
  <c r="K84" i="93"/>
  <c r="L84" i="93"/>
  <c r="M84" i="93"/>
  <c r="P84" i="93"/>
  <c r="J85" i="93"/>
  <c r="K85" i="93"/>
  <c r="L85" i="93"/>
  <c r="M85" i="93"/>
  <c r="P85" i="93"/>
  <c r="J86" i="93"/>
  <c r="K86" i="93"/>
  <c r="L86" i="93"/>
  <c r="P86" i="93"/>
  <c r="M86" i="93" s="1"/>
  <c r="J87" i="93"/>
  <c r="K87" i="93"/>
  <c r="L87" i="93"/>
  <c r="P87" i="93"/>
  <c r="M87" i="93" s="1"/>
  <c r="J88" i="93"/>
  <c r="K88" i="93"/>
  <c r="L88" i="93"/>
  <c r="M88" i="93"/>
  <c r="P88" i="93"/>
  <c r="J89" i="93"/>
  <c r="K89" i="93"/>
  <c r="L89" i="93"/>
  <c r="M89" i="93"/>
  <c r="P89" i="93"/>
  <c r="J90" i="93"/>
  <c r="K90" i="93"/>
  <c r="L90" i="93"/>
  <c r="P90" i="93"/>
  <c r="M90" i="93" s="1"/>
  <c r="J91" i="93"/>
  <c r="K91" i="93"/>
  <c r="L91" i="93"/>
  <c r="P91" i="93"/>
  <c r="M91" i="93" s="1"/>
  <c r="J92" i="93"/>
  <c r="K92" i="93"/>
  <c r="L92" i="93"/>
  <c r="M92" i="93"/>
  <c r="P92" i="93"/>
  <c r="J93" i="93"/>
  <c r="K93" i="93"/>
  <c r="L93" i="93"/>
  <c r="M93" i="93"/>
  <c r="P93" i="93"/>
  <c r="J94" i="93"/>
  <c r="K94" i="93"/>
  <c r="L94" i="93"/>
  <c r="P94" i="93"/>
  <c r="M94" i="93" s="1"/>
  <c r="J95" i="93"/>
  <c r="K95" i="93"/>
  <c r="L95" i="93"/>
  <c r="P95" i="93"/>
  <c r="M95" i="93" s="1"/>
  <c r="J96" i="93"/>
  <c r="K96" i="93"/>
  <c r="L96" i="93"/>
  <c r="M96" i="93"/>
  <c r="P96" i="93"/>
  <c r="J97" i="93"/>
  <c r="K97" i="93"/>
  <c r="L97" i="93"/>
  <c r="M97" i="93"/>
  <c r="P97" i="93"/>
  <c r="J98" i="93"/>
  <c r="K98" i="93"/>
  <c r="L98" i="93"/>
  <c r="P98" i="93"/>
  <c r="M98" i="93" s="1"/>
  <c r="J99" i="93"/>
  <c r="K99" i="93"/>
  <c r="L99" i="93"/>
  <c r="P99" i="93"/>
  <c r="M99" i="93" s="1"/>
  <c r="J100" i="93"/>
  <c r="K100" i="93"/>
  <c r="L100" i="93"/>
  <c r="M100" i="93"/>
  <c r="P100" i="93"/>
  <c r="J101" i="93"/>
  <c r="K101" i="93"/>
  <c r="L101" i="93"/>
  <c r="M101" i="93"/>
  <c r="P101" i="93"/>
  <c r="J102" i="93"/>
  <c r="K102" i="93"/>
  <c r="L102" i="93"/>
  <c r="P102" i="93"/>
  <c r="M102" i="93" s="1"/>
  <c r="J103" i="93"/>
  <c r="K103" i="93"/>
  <c r="L103" i="93"/>
  <c r="P103" i="93"/>
  <c r="M103" i="93" s="1"/>
  <c r="J104" i="93"/>
  <c r="K104" i="93"/>
  <c r="L104" i="93"/>
  <c r="M104" i="93"/>
  <c r="P104" i="93"/>
  <c r="J105" i="93"/>
  <c r="K105" i="93"/>
  <c r="L105" i="93"/>
  <c r="M105" i="93"/>
  <c r="P105" i="93"/>
  <c r="J106" i="93"/>
  <c r="K106" i="93"/>
  <c r="L106" i="93"/>
  <c r="P106" i="93"/>
  <c r="M106" i="93" s="1"/>
  <c r="J107" i="93"/>
  <c r="K107" i="93"/>
  <c r="L107" i="93"/>
  <c r="P107" i="93"/>
  <c r="M107" i="93" s="1"/>
  <c r="J108" i="93"/>
  <c r="K108" i="93"/>
  <c r="L108" i="93"/>
  <c r="M108" i="93"/>
  <c r="P108" i="93"/>
  <c r="J109" i="93"/>
  <c r="K109" i="93"/>
  <c r="L109" i="93"/>
  <c r="M109" i="93"/>
  <c r="P109" i="93"/>
  <c r="J110" i="93"/>
  <c r="K110" i="93"/>
  <c r="L110" i="93"/>
  <c r="P110" i="93"/>
  <c r="M110" i="93" s="1"/>
  <c r="J111" i="93"/>
  <c r="K111" i="93"/>
  <c r="L111" i="93"/>
  <c r="P111" i="93"/>
  <c r="M111" i="93" s="1"/>
  <c r="J112" i="93"/>
  <c r="K112" i="93"/>
  <c r="L112" i="93"/>
  <c r="M112" i="93"/>
  <c r="P112" i="93"/>
  <c r="J113" i="93"/>
  <c r="K113" i="93"/>
  <c r="L113" i="93"/>
  <c r="M113" i="93"/>
  <c r="P113" i="93"/>
  <c r="J114" i="93"/>
  <c r="K114" i="93"/>
  <c r="L114" i="93"/>
  <c r="P114" i="93"/>
  <c r="M114" i="93" s="1"/>
  <c r="J115" i="93"/>
  <c r="K115" i="93"/>
  <c r="L115" i="93"/>
  <c r="P115" i="93"/>
  <c r="M115" i="93" s="1"/>
  <c r="J116" i="93"/>
  <c r="K116" i="93"/>
  <c r="L116" i="93"/>
  <c r="M116" i="93"/>
  <c r="P116" i="93"/>
  <c r="J117" i="93"/>
  <c r="K117" i="93"/>
  <c r="L117" i="93"/>
  <c r="M117" i="93"/>
  <c r="P117" i="93"/>
  <c r="J118" i="93"/>
  <c r="K118" i="93"/>
  <c r="L118" i="93"/>
  <c r="P118" i="93"/>
  <c r="M118" i="93" s="1"/>
  <c r="J119" i="93"/>
  <c r="K119" i="93"/>
  <c r="L119" i="93"/>
  <c r="P119" i="93"/>
  <c r="M119" i="93" s="1"/>
  <c r="J120" i="93"/>
  <c r="K120" i="93"/>
  <c r="L120" i="93"/>
  <c r="M120" i="93"/>
  <c r="P120" i="93"/>
  <c r="J121" i="93"/>
  <c r="K121" i="93"/>
  <c r="L121" i="93"/>
  <c r="M121" i="93"/>
  <c r="P121" i="93"/>
  <c r="J122" i="93"/>
  <c r="K122" i="93"/>
  <c r="L122" i="93"/>
  <c r="P122" i="93"/>
  <c r="M122" i="93" s="1"/>
  <c r="J123" i="93"/>
  <c r="K123" i="93"/>
  <c r="L123" i="93"/>
  <c r="P123" i="93"/>
  <c r="M123" i="93" s="1"/>
  <c r="J124" i="93"/>
  <c r="K124" i="93"/>
  <c r="L124" i="93"/>
  <c r="M124" i="93"/>
  <c r="P124" i="93"/>
  <c r="J125" i="93"/>
  <c r="K125" i="93"/>
  <c r="L125" i="93"/>
  <c r="M125" i="93"/>
  <c r="P125" i="93"/>
  <c r="J126" i="93"/>
  <c r="K126" i="93"/>
  <c r="L126" i="93"/>
  <c r="P126" i="93"/>
  <c r="M126" i="93" s="1"/>
  <c r="J127" i="93"/>
  <c r="K127" i="93"/>
  <c r="L127" i="93"/>
  <c r="P127" i="93"/>
  <c r="M127" i="93" s="1"/>
  <c r="J128" i="93"/>
  <c r="K128" i="93"/>
  <c r="L128" i="93"/>
  <c r="M128" i="93"/>
  <c r="P128" i="93"/>
  <c r="J129" i="93"/>
  <c r="K129" i="93"/>
  <c r="L129" i="93"/>
  <c r="M129" i="93"/>
  <c r="P129" i="93"/>
  <c r="J130" i="93"/>
  <c r="K130" i="93"/>
  <c r="L130" i="93"/>
  <c r="P130" i="93"/>
  <c r="M130" i="93" s="1"/>
  <c r="J131" i="93"/>
  <c r="K131" i="93"/>
  <c r="L131" i="93"/>
  <c r="P131" i="93"/>
  <c r="M131" i="93" s="1"/>
  <c r="J132" i="93"/>
  <c r="K132" i="93"/>
  <c r="L132" i="93"/>
  <c r="M132" i="93"/>
  <c r="P132" i="93"/>
  <c r="J133" i="93"/>
  <c r="K133" i="93"/>
  <c r="L133" i="93"/>
  <c r="M133" i="93"/>
  <c r="P133" i="93"/>
  <c r="J134" i="93"/>
  <c r="K134" i="93"/>
  <c r="L134" i="93"/>
  <c r="P134" i="93"/>
  <c r="M134" i="93" s="1"/>
  <c r="J135" i="93"/>
  <c r="K135" i="93"/>
  <c r="L135" i="93"/>
  <c r="P135" i="93"/>
  <c r="M135" i="93" s="1"/>
  <c r="J136" i="93"/>
  <c r="K136" i="93"/>
  <c r="L136" i="93"/>
  <c r="M136" i="93"/>
  <c r="P136" i="93"/>
  <c r="J137" i="93"/>
  <c r="K137" i="93"/>
  <c r="L137" i="93"/>
  <c r="M137" i="93"/>
  <c r="P137" i="93"/>
  <c r="J138" i="93"/>
  <c r="K138" i="93"/>
  <c r="L138" i="93"/>
  <c r="P138" i="93"/>
  <c r="M138" i="93" s="1"/>
  <c r="J139" i="93"/>
  <c r="K139" i="93"/>
  <c r="L139" i="93"/>
  <c r="P139" i="93"/>
  <c r="M139" i="93" s="1"/>
  <c r="J140" i="93"/>
  <c r="K140" i="93"/>
  <c r="L140" i="93"/>
  <c r="M140" i="93"/>
  <c r="P140" i="93"/>
  <c r="J141" i="93"/>
  <c r="K141" i="93"/>
  <c r="L141" i="93"/>
  <c r="M141" i="93"/>
  <c r="P141" i="93"/>
  <c r="J142" i="93"/>
  <c r="K142" i="93"/>
  <c r="L142" i="93"/>
  <c r="P142" i="93"/>
  <c r="M142" i="93" s="1"/>
  <c r="J143" i="93"/>
  <c r="K143" i="93"/>
  <c r="L143" i="93"/>
  <c r="P143" i="93"/>
  <c r="M143" i="93" s="1"/>
  <c r="J144" i="93"/>
  <c r="K144" i="93"/>
  <c r="L144" i="93"/>
  <c r="M144" i="93"/>
  <c r="P144" i="93"/>
  <c r="J145" i="93"/>
  <c r="K145" i="93"/>
  <c r="L145" i="93"/>
  <c r="M145" i="93"/>
  <c r="P145" i="93"/>
  <c r="J146" i="93"/>
  <c r="K146" i="93"/>
  <c r="L146" i="93"/>
  <c r="P146" i="93"/>
  <c r="M146" i="93" s="1"/>
  <c r="J147" i="93"/>
  <c r="K147" i="93"/>
  <c r="L147" i="93"/>
  <c r="M147" i="93"/>
  <c r="P147" i="93"/>
  <c r="J148" i="93"/>
  <c r="K148" i="93"/>
  <c r="L148" i="93"/>
  <c r="M148" i="93"/>
  <c r="P148" i="93"/>
  <c r="J149" i="93"/>
  <c r="K149" i="93"/>
  <c r="L149" i="93"/>
  <c r="M149" i="93"/>
  <c r="P149" i="93"/>
  <c r="J150" i="93"/>
  <c r="K150" i="93"/>
  <c r="L150" i="93"/>
  <c r="P150" i="93"/>
  <c r="M150" i="93" s="1"/>
  <c r="J151" i="93"/>
  <c r="K151" i="93"/>
  <c r="L151" i="93"/>
  <c r="M151" i="93"/>
  <c r="P151" i="93"/>
  <c r="J152" i="93"/>
  <c r="K152" i="93"/>
  <c r="L152" i="93"/>
  <c r="M152" i="93"/>
  <c r="P152" i="93"/>
  <c r="J153" i="93"/>
  <c r="K153" i="93"/>
  <c r="L153" i="93"/>
  <c r="M153" i="93"/>
  <c r="P153" i="93"/>
  <c r="J154" i="93"/>
  <c r="K154" i="93"/>
  <c r="L154" i="93"/>
  <c r="P154" i="93"/>
  <c r="M154" i="93" s="1"/>
  <c r="J155" i="93"/>
  <c r="K155" i="93"/>
  <c r="L155" i="93"/>
  <c r="M155" i="93"/>
  <c r="P155" i="93"/>
  <c r="J156" i="93"/>
  <c r="K156" i="93"/>
  <c r="L156" i="93"/>
  <c r="M156" i="93"/>
  <c r="P156" i="93"/>
  <c r="A1" i="94"/>
  <c r="AB1" i="94"/>
  <c r="AC1" i="94"/>
  <c r="AD1" i="94"/>
  <c r="AG1" i="94"/>
  <c r="AH1" i="94"/>
  <c r="E2" i="94"/>
  <c r="Y3" i="94"/>
  <c r="M6" i="94" s="1"/>
  <c r="A4" i="94"/>
  <c r="G4" i="94"/>
  <c r="R4" i="94"/>
  <c r="Y5" i="94"/>
  <c r="AE1" i="94" s="1"/>
  <c r="F6" i="94"/>
  <c r="K6" i="94"/>
  <c r="O6" i="94"/>
  <c r="B7" i="94"/>
  <c r="C7" i="94"/>
  <c r="D7" i="94"/>
  <c r="F7" i="94"/>
  <c r="G7" i="94"/>
  <c r="I7" i="94"/>
  <c r="U7" i="94"/>
  <c r="K8" i="94"/>
  <c r="U8" i="94"/>
  <c r="B9" i="94"/>
  <c r="C9" i="94"/>
  <c r="D9" i="94"/>
  <c r="F9" i="94"/>
  <c r="G9" i="94"/>
  <c r="I9" i="94"/>
  <c r="U9" i="94"/>
  <c r="M10" i="94"/>
  <c r="U10" i="94"/>
  <c r="B11" i="94"/>
  <c r="C11" i="94"/>
  <c r="D11" i="94"/>
  <c r="F11" i="94"/>
  <c r="G11" i="94"/>
  <c r="I11" i="94"/>
  <c r="U11" i="94"/>
  <c r="K12" i="94"/>
  <c r="U12" i="94"/>
  <c r="B13" i="94"/>
  <c r="C13" i="94"/>
  <c r="D13" i="94"/>
  <c r="F13" i="94"/>
  <c r="G13" i="94"/>
  <c r="I13" i="94"/>
  <c r="U13" i="94"/>
  <c r="O14" i="94"/>
  <c r="U14" i="94"/>
  <c r="B15" i="94"/>
  <c r="C15" i="94"/>
  <c r="D15" i="94"/>
  <c r="F15" i="94"/>
  <c r="G15" i="94"/>
  <c r="I15" i="94"/>
  <c r="U15" i="94"/>
  <c r="K16" i="94"/>
  <c r="U16" i="94"/>
  <c r="B17" i="94"/>
  <c r="C17" i="94"/>
  <c r="D17" i="94"/>
  <c r="F17" i="94"/>
  <c r="G17" i="94"/>
  <c r="I17" i="94"/>
  <c r="M18" i="94"/>
  <c r="B19" i="94"/>
  <c r="C19" i="94"/>
  <c r="D19" i="94"/>
  <c r="F19" i="94"/>
  <c r="G19" i="94"/>
  <c r="I19" i="94"/>
  <c r="K20" i="94"/>
  <c r="B21" i="94"/>
  <c r="C21" i="94"/>
  <c r="D21" i="94"/>
  <c r="F21" i="94"/>
  <c r="G21" i="94"/>
  <c r="I21" i="94"/>
  <c r="F55" i="94"/>
  <c r="F56" i="94"/>
  <c r="O62" i="94"/>
  <c r="R62" i="94"/>
  <c r="A1" i="96"/>
  <c r="A5" i="96"/>
  <c r="B5" i="96"/>
  <c r="P22" i="96"/>
  <c r="P23" i="96"/>
  <c r="P24" i="96"/>
  <c r="P25" i="96"/>
  <c r="P26" i="96"/>
  <c r="P27" i="96"/>
  <c r="P28" i="96"/>
  <c r="P29" i="96"/>
  <c r="A1" i="97"/>
  <c r="C2" i="97"/>
  <c r="A5" i="97"/>
  <c r="C5" i="97"/>
  <c r="D5" i="97"/>
  <c r="H5" i="97"/>
  <c r="J40" i="97"/>
  <c r="K40" i="97"/>
  <c r="L40" i="97"/>
  <c r="M40" i="97"/>
  <c r="P40" i="97"/>
  <c r="J41" i="97"/>
  <c r="K41" i="97"/>
  <c r="L41" i="97"/>
  <c r="M41" i="97"/>
  <c r="P41" i="97"/>
  <c r="J42" i="97"/>
  <c r="K42" i="97"/>
  <c r="L42" i="97"/>
  <c r="M42" i="97"/>
  <c r="P42" i="97"/>
  <c r="J43" i="97"/>
  <c r="K43" i="97"/>
  <c r="L43" i="97"/>
  <c r="P43" i="97"/>
  <c r="M43" i="97" s="1"/>
  <c r="J44" i="97"/>
  <c r="K44" i="97"/>
  <c r="L44" i="97"/>
  <c r="M44" i="97"/>
  <c r="P44" i="97"/>
  <c r="J45" i="97"/>
  <c r="K45" i="97"/>
  <c r="L45" i="97"/>
  <c r="M45" i="97"/>
  <c r="P45" i="97"/>
  <c r="J46" i="97"/>
  <c r="K46" i="97"/>
  <c r="L46" i="97"/>
  <c r="M46" i="97"/>
  <c r="P46" i="97"/>
  <c r="J47" i="97"/>
  <c r="K47" i="97"/>
  <c r="L47" i="97"/>
  <c r="P47" i="97"/>
  <c r="M47" i="97" s="1"/>
  <c r="J48" i="97"/>
  <c r="K48" i="97"/>
  <c r="L48" i="97"/>
  <c r="M48" i="97"/>
  <c r="P48" i="97"/>
  <c r="J49" i="97"/>
  <c r="K49" i="97"/>
  <c r="L49" i="97"/>
  <c r="M49" i="97"/>
  <c r="P49" i="97"/>
  <c r="J50" i="97"/>
  <c r="K50" i="97"/>
  <c r="L50" i="97"/>
  <c r="M50" i="97"/>
  <c r="P50" i="97"/>
  <c r="J51" i="97"/>
  <c r="K51" i="97"/>
  <c r="L51" i="97"/>
  <c r="P51" i="97"/>
  <c r="M51" i="97" s="1"/>
  <c r="J52" i="97"/>
  <c r="K52" i="97"/>
  <c r="L52" i="97"/>
  <c r="M52" i="97"/>
  <c r="P52" i="97"/>
  <c r="J53" i="97"/>
  <c r="K53" i="97"/>
  <c r="L53" i="97"/>
  <c r="M53" i="97"/>
  <c r="P53" i="97"/>
  <c r="J54" i="97"/>
  <c r="K54" i="97"/>
  <c r="L54" i="97"/>
  <c r="M54" i="97"/>
  <c r="P54" i="97"/>
  <c r="J55" i="97"/>
  <c r="K55" i="97"/>
  <c r="L55" i="97"/>
  <c r="P55" i="97"/>
  <c r="M55" i="97" s="1"/>
  <c r="J56" i="97"/>
  <c r="K56" i="97"/>
  <c r="L56" i="97"/>
  <c r="M56" i="97"/>
  <c r="P56" i="97"/>
  <c r="J57" i="97"/>
  <c r="K57" i="97"/>
  <c r="L57" i="97"/>
  <c r="M57" i="97"/>
  <c r="P57" i="97"/>
  <c r="J58" i="97"/>
  <c r="K58" i="97"/>
  <c r="L58" i="97"/>
  <c r="M58" i="97"/>
  <c r="P58" i="97"/>
  <c r="J59" i="97"/>
  <c r="K59" i="97"/>
  <c r="L59" i="97"/>
  <c r="P59" i="97"/>
  <c r="M59" i="97" s="1"/>
  <c r="J60" i="97"/>
  <c r="K60" i="97"/>
  <c r="L60" i="97"/>
  <c r="M60" i="97"/>
  <c r="P60" i="97"/>
  <c r="J61" i="97"/>
  <c r="K61" i="97"/>
  <c r="L61" i="97"/>
  <c r="M61" i="97"/>
  <c r="P61" i="97"/>
  <c r="J62" i="97"/>
  <c r="K62" i="97"/>
  <c r="L62" i="97"/>
  <c r="M62" i="97"/>
  <c r="P62" i="97"/>
  <c r="J63" i="97"/>
  <c r="K63" i="97"/>
  <c r="L63" i="97"/>
  <c r="P63" i="97"/>
  <c r="M63" i="97" s="1"/>
  <c r="J64" i="97"/>
  <c r="K64" i="97"/>
  <c r="L64" i="97"/>
  <c r="M64" i="97"/>
  <c r="P64" i="97"/>
  <c r="J65" i="97"/>
  <c r="K65" i="97"/>
  <c r="L65" i="97"/>
  <c r="M65" i="97"/>
  <c r="P65" i="97"/>
  <c r="J66" i="97"/>
  <c r="K66" i="97"/>
  <c r="L66" i="97"/>
  <c r="M66" i="97"/>
  <c r="P66" i="97"/>
  <c r="J67" i="97"/>
  <c r="K67" i="97"/>
  <c r="L67" i="97"/>
  <c r="P67" i="97"/>
  <c r="M67" i="97" s="1"/>
  <c r="J68" i="97"/>
  <c r="K68" i="97"/>
  <c r="L68" i="97"/>
  <c r="M68" i="97"/>
  <c r="P68" i="97"/>
  <c r="J69" i="97"/>
  <c r="K69" i="97"/>
  <c r="L69" i="97"/>
  <c r="M69" i="97"/>
  <c r="P69" i="97"/>
  <c r="J70" i="97"/>
  <c r="K70" i="97"/>
  <c r="L70" i="97"/>
  <c r="M70" i="97"/>
  <c r="P70" i="97"/>
  <c r="J71" i="97"/>
  <c r="K71" i="97"/>
  <c r="L71" i="97"/>
  <c r="P71" i="97"/>
  <c r="M71" i="97" s="1"/>
  <c r="J72" i="97"/>
  <c r="K72" i="97"/>
  <c r="L72" i="97"/>
  <c r="M72" i="97"/>
  <c r="P72" i="97"/>
  <c r="J73" i="97"/>
  <c r="K73" i="97"/>
  <c r="L73" i="97"/>
  <c r="M73" i="97"/>
  <c r="P73" i="97"/>
  <c r="J74" i="97"/>
  <c r="K74" i="97"/>
  <c r="L74" i="97"/>
  <c r="M74" i="97"/>
  <c r="P74" i="97"/>
  <c r="J75" i="97"/>
  <c r="K75" i="97"/>
  <c r="L75" i="97"/>
  <c r="P75" i="97"/>
  <c r="M75" i="97" s="1"/>
  <c r="J76" i="97"/>
  <c r="K76" i="97"/>
  <c r="L76" i="97"/>
  <c r="M76" i="97"/>
  <c r="P76" i="97"/>
  <c r="J77" i="97"/>
  <c r="K77" i="97"/>
  <c r="L77" i="97"/>
  <c r="M77" i="97"/>
  <c r="P77" i="97"/>
  <c r="J78" i="97"/>
  <c r="K78" i="97"/>
  <c r="L78" i="97"/>
  <c r="M78" i="97"/>
  <c r="P78" i="97"/>
  <c r="J79" i="97"/>
  <c r="K79" i="97"/>
  <c r="L79" i="97"/>
  <c r="P79" i="97"/>
  <c r="M79" i="97" s="1"/>
  <c r="J80" i="97"/>
  <c r="K80" i="97"/>
  <c r="L80" i="97"/>
  <c r="M80" i="97"/>
  <c r="P80" i="97"/>
  <c r="J81" i="97"/>
  <c r="K81" i="97"/>
  <c r="L81" i="97"/>
  <c r="M81" i="97"/>
  <c r="P81" i="97"/>
  <c r="J82" i="97"/>
  <c r="K82" i="97"/>
  <c r="L82" i="97"/>
  <c r="M82" i="97"/>
  <c r="P82" i="97"/>
  <c r="J83" i="97"/>
  <c r="K83" i="97"/>
  <c r="L83" i="97"/>
  <c r="P83" i="97"/>
  <c r="M83" i="97" s="1"/>
  <c r="J84" i="97"/>
  <c r="K84" i="97"/>
  <c r="L84" i="97"/>
  <c r="M84" i="97"/>
  <c r="P84" i="97"/>
  <c r="J85" i="97"/>
  <c r="K85" i="97"/>
  <c r="L85" i="97"/>
  <c r="M85" i="97"/>
  <c r="P85" i="97"/>
  <c r="J86" i="97"/>
  <c r="K86" i="97"/>
  <c r="L86" i="97"/>
  <c r="M86" i="97"/>
  <c r="P86" i="97"/>
  <c r="J87" i="97"/>
  <c r="K87" i="97"/>
  <c r="L87" i="97"/>
  <c r="P87" i="97"/>
  <c r="M87" i="97" s="1"/>
  <c r="J88" i="97"/>
  <c r="K88" i="97"/>
  <c r="L88" i="97"/>
  <c r="M88" i="97"/>
  <c r="P88" i="97"/>
  <c r="J89" i="97"/>
  <c r="K89" i="97"/>
  <c r="L89" i="97"/>
  <c r="M89" i="97"/>
  <c r="P89" i="97"/>
  <c r="J90" i="97"/>
  <c r="K90" i="97"/>
  <c r="L90" i="97"/>
  <c r="M90" i="97"/>
  <c r="P90" i="97"/>
  <c r="J91" i="97"/>
  <c r="K91" i="97"/>
  <c r="L91" i="97"/>
  <c r="P91" i="97"/>
  <c r="M91" i="97" s="1"/>
  <c r="J92" i="97"/>
  <c r="K92" i="97"/>
  <c r="L92" i="97"/>
  <c r="M92" i="97"/>
  <c r="P92" i="97"/>
  <c r="J93" i="97"/>
  <c r="K93" i="97"/>
  <c r="L93" i="97"/>
  <c r="M93" i="97"/>
  <c r="P93" i="97"/>
  <c r="J94" i="97"/>
  <c r="K94" i="97"/>
  <c r="L94" i="97"/>
  <c r="M94" i="97"/>
  <c r="P94" i="97"/>
  <c r="J95" i="97"/>
  <c r="K95" i="97"/>
  <c r="L95" i="97"/>
  <c r="P95" i="97"/>
  <c r="M95" i="97" s="1"/>
  <c r="J96" i="97"/>
  <c r="K96" i="97"/>
  <c r="L96" i="97"/>
  <c r="M96" i="97"/>
  <c r="P96" i="97"/>
  <c r="J97" i="97"/>
  <c r="K97" i="97"/>
  <c r="L97" i="97"/>
  <c r="M97" i="97"/>
  <c r="P97" i="97"/>
  <c r="J98" i="97"/>
  <c r="K98" i="97"/>
  <c r="L98" i="97"/>
  <c r="M98" i="97"/>
  <c r="P98" i="97"/>
  <c r="J99" i="97"/>
  <c r="K99" i="97"/>
  <c r="L99" i="97"/>
  <c r="P99" i="97"/>
  <c r="M99" i="97" s="1"/>
  <c r="J100" i="97"/>
  <c r="K100" i="97"/>
  <c r="L100" i="97"/>
  <c r="M100" i="97"/>
  <c r="P100" i="97"/>
  <c r="J101" i="97"/>
  <c r="K101" i="97"/>
  <c r="L101" i="97"/>
  <c r="M101" i="97"/>
  <c r="P101" i="97"/>
  <c r="J102" i="97"/>
  <c r="K102" i="97"/>
  <c r="L102" i="97"/>
  <c r="M102" i="97"/>
  <c r="P102" i="97"/>
  <c r="J103" i="97"/>
  <c r="K103" i="97"/>
  <c r="L103" i="97"/>
  <c r="P103" i="97"/>
  <c r="M103" i="97" s="1"/>
  <c r="J104" i="97"/>
  <c r="K104" i="97"/>
  <c r="L104" i="97"/>
  <c r="M104" i="97"/>
  <c r="P104" i="97"/>
  <c r="J105" i="97"/>
  <c r="K105" i="97"/>
  <c r="L105" i="97"/>
  <c r="M105" i="97"/>
  <c r="P105" i="97"/>
  <c r="J106" i="97"/>
  <c r="K106" i="97"/>
  <c r="L106" i="97"/>
  <c r="M106" i="97"/>
  <c r="P106" i="97"/>
  <c r="J107" i="97"/>
  <c r="K107" i="97"/>
  <c r="L107" i="97"/>
  <c r="P107" i="97"/>
  <c r="M107" i="97" s="1"/>
  <c r="J108" i="97"/>
  <c r="K108" i="97"/>
  <c r="L108" i="97"/>
  <c r="M108" i="97"/>
  <c r="P108" i="97"/>
  <c r="J109" i="97"/>
  <c r="K109" i="97"/>
  <c r="L109" i="97"/>
  <c r="M109" i="97"/>
  <c r="P109" i="97"/>
  <c r="J110" i="97"/>
  <c r="K110" i="97"/>
  <c r="L110" i="97"/>
  <c r="M110" i="97"/>
  <c r="P110" i="97"/>
  <c r="J111" i="97"/>
  <c r="K111" i="97"/>
  <c r="L111" i="97"/>
  <c r="P111" i="97"/>
  <c r="M111" i="97" s="1"/>
  <c r="J112" i="97"/>
  <c r="K112" i="97"/>
  <c r="L112" i="97"/>
  <c r="M112" i="97"/>
  <c r="P112" i="97"/>
  <c r="J113" i="97"/>
  <c r="K113" i="97"/>
  <c r="L113" i="97"/>
  <c r="M113" i="97"/>
  <c r="P113" i="97"/>
  <c r="J114" i="97"/>
  <c r="K114" i="97"/>
  <c r="L114" i="97"/>
  <c r="M114" i="97"/>
  <c r="P114" i="97"/>
  <c r="J115" i="97"/>
  <c r="K115" i="97"/>
  <c r="L115" i="97"/>
  <c r="P115" i="97"/>
  <c r="M115" i="97" s="1"/>
  <c r="J116" i="97"/>
  <c r="K116" i="97"/>
  <c r="L116" i="97"/>
  <c r="M116" i="97"/>
  <c r="P116" i="97"/>
  <c r="J117" i="97"/>
  <c r="K117" i="97"/>
  <c r="L117" i="97"/>
  <c r="M117" i="97"/>
  <c r="P117" i="97"/>
  <c r="J118" i="97"/>
  <c r="K118" i="97"/>
  <c r="L118" i="97"/>
  <c r="M118" i="97"/>
  <c r="P118" i="97"/>
  <c r="J119" i="97"/>
  <c r="K119" i="97"/>
  <c r="L119" i="97"/>
  <c r="P119" i="97"/>
  <c r="M119" i="97" s="1"/>
  <c r="J120" i="97"/>
  <c r="K120" i="97"/>
  <c r="L120" i="97"/>
  <c r="M120" i="97"/>
  <c r="P120" i="97"/>
  <c r="J121" i="97"/>
  <c r="K121" i="97"/>
  <c r="L121" i="97"/>
  <c r="M121" i="97"/>
  <c r="P121" i="97"/>
  <c r="J122" i="97"/>
  <c r="K122" i="97"/>
  <c r="L122" i="97"/>
  <c r="M122" i="97"/>
  <c r="P122" i="97"/>
  <c r="J123" i="97"/>
  <c r="K123" i="97"/>
  <c r="L123" i="97"/>
  <c r="P123" i="97"/>
  <c r="M123" i="97" s="1"/>
  <c r="J124" i="97"/>
  <c r="K124" i="97"/>
  <c r="L124" i="97"/>
  <c r="M124" i="97"/>
  <c r="P124" i="97"/>
  <c r="J125" i="97"/>
  <c r="K125" i="97"/>
  <c r="L125" i="97"/>
  <c r="M125" i="97"/>
  <c r="P125" i="97"/>
  <c r="J126" i="97"/>
  <c r="K126" i="97"/>
  <c r="L126" i="97"/>
  <c r="M126" i="97"/>
  <c r="P126" i="97"/>
  <c r="J127" i="97"/>
  <c r="K127" i="97"/>
  <c r="L127" i="97"/>
  <c r="P127" i="97"/>
  <c r="M127" i="97" s="1"/>
  <c r="J128" i="97"/>
  <c r="K128" i="97"/>
  <c r="L128" i="97"/>
  <c r="M128" i="97"/>
  <c r="P128" i="97"/>
  <c r="J129" i="97"/>
  <c r="K129" i="97"/>
  <c r="L129" i="97"/>
  <c r="M129" i="97"/>
  <c r="P129" i="97"/>
  <c r="J130" i="97"/>
  <c r="K130" i="97"/>
  <c r="L130" i="97"/>
  <c r="M130" i="97"/>
  <c r="P130" i="97"/>
  <c r="J131" i="97"/>
  <c r="K131" i="97"/>
  <c r="L131" i="97"/>
  <c r="P131" i="97"/>
  <c r="M131" i="97" s="1"/>
  <c r="J132" i="97"/>
  <c r="K132" i="97"/>
  <c r="L132" i="97"/>
  <c r="M132" i="97"/>
  <c r="P132" i="97"/>
  <c r="J133" i="97"/>
  <c r="K133" i="97"/>
  <c r="L133" i="97"/>
  <c r="M133" i="97"/>
  <c r="P133" i="97"/>
  <c r="J134" i="97"/>
  <c r="K134" i="97"/>
  <c r="L134" i="97"/>
  <c r="M134" i="97"/>
  <c r="P134" i="97"/>
  <c r="J135" i="97"/>
  <c r="K135" i="97"/>
  <c r="L135" i="97"/>
  <c r="P135" i="97"/>
  <c r="M135" i="97" s="1"/>
  <c r="J136" i="97"/>
  <c r="K136" i="97"/>
  <c r="L136" i="97"/>
  <c r="M136" i="97"/>
  <c r="P136" i="97"/>
  <c r="J137" i="97"/>
  <c r="K137" i="97"/>
  <c r="L137" i="97"/>
  <c r="M137" i="97"/>
  <c r="P137" i="97"/>
  <c r="J138" i="97"/>
  <c r="K138" i="97"/>
  <c r="L138" i="97"/>
  <c r="M138" i="97"/>
  <c r="P138" i="97"/>
  <c r="J139" i="97"/>
  <c r="K139" i="97"/>
  <c r="L139" i="97"/>
  <c r="P139" i="97"/>
  <c r="M139" i="97" s="1"/>
  <c r="J140" i="97"/>
  <c r="K140" i="97"/>
  <c r="L140" i="97"/>
  <c r="M140" i="97"/>
  <c r="P140" i="97"/>
  <c r="J141" i="97"/>
  <c r="K141" i="97"/>
  <c r="L141" i="97"/>
  <c r="M141" i="97"/>
  <c r="P141" i="97"/>
  <c r="J142" i="97"/>
  <c r="K142" i="97"/>
  <c r="L142" i="97"/>
  <c r="M142" i="97"/>
  <c r="P142" i="97"/>
  <c r="J143" i="97"/>
  <c r="K143" i="97"/>
  <c r="L143" i="97"/>
  <c r="P143" i="97"/>
  <c r="M143" i="97" s="1"/>
  <c r="J144" i="97"/>
  <c r="K144" i="97"/>
  <c r="L144" i="97"/>
  <c r="M144" i="97"/>
  <c r="P144" i="97"/>
  <c r="J145" i="97"/>
  <c r="K145" i="97"/>
  <c r="L145" i="97"/>
  <c r="M145" i="97"/>
  <c r="P145" i="97"/>
  <c r="J146" i="97"/>
  <c r="K146" i="97"/>
  <c r="L146" i="97"/>
  <c r="M146" i="97"/>
  <c r="P146" i="97"/>
  <c r="J147" i="97"/>
  <c r="K147" i="97"/>
  <c r="L147" i="97"/>
  <c r="P147" i="97"/>
  <c r="M147" i="97" s="1"/>
  <c r="J148" i="97"/>
  <c r="K148" i="97"/>
  <c r="L148" i="97"/>
  <c r="M148" i="97"/>
  <c r="P148" i="97"/>
  <c r="J149" i="97"/>
  <c r="K149" i="97"/>
  <c r="L149" i="97"/>
  <c r="M149" i="97"/>
  <c r="P149" i="97"/>
  <c r="J150" i="97"/>
  <c r="K150" i="97"/>
  <c r="L150" i="97"/>
  <c r="M150" i="97"/>
  <c r="P150" i="97"/>
  <c r="J151" i="97"/>
  <c r="K151" i="97"/>
  <c r="L151" i="97"/>
  <c r="P151" i="97"/>
  <c r="M151" i="97" s="1"/>
  <c r="J152" i="97"/>
  <c r="K152" i="97"/>
  <c r="L152" i="97"/>
  <c r="M152" i="97"/>
  <c r="P152" i="97"/>
  <c r="J153" i="97"/>
  <c r="K153" i="97"/>
  <c r="L153" i="97"/>
  <c r="M153" i="97"/>
  <c r="P153" i="97"/>
  <c r="J154" i="97"/>
  <c r="K154" i="97"/>
  <c r="L154" i="97"/>
  <c r="M154" i="97"/>
  <c r="P154" i="97"/>
  <c r="J155" i="97"/>
  <c r="K155" i="97"/>
  <c r="L155" i="97"/>
  <c r="P155" i="97"/>
  <c r="M155" i="97" s="1"/>
  <c r="J156" i="97"/>
  <c r="K156" i="97"/>
  <c r="L156" i="97"/>
  <c r="M156" i="97"/>
  <c r="P156" i="97"/>
  <c r="A1" i="98"/>
  <c r="AC1" i="98"/>
  <c r="AD1" i="98"/>
  <c r="AE1" i="98"/>
  <c r="AG1" i="98"/>
  <c r="AH1" i="98"/>
  <c r="E2" i="98"/>
  <c r="Y3" i="98"/>
  <c r="A4" i="98"/>
  <c r="G4" i="98"/>
  <c r="R4" i="98"/>
  <c r="Y5" i="98"/>
  <c r="AB1" i="98" s="1"/>
  <c r="F6" i="98"/>
  <c r="K6" i="98"/>
  <c r="M6" i="98"/>
  <c r="O6" i="98"/>
  <c r="B7" i="98"/>
  <c r="C7" i="98"/>
  <c r="D7" i="98"/>
  <c r="F7" i="98"/>
  <c r="G7" i="98"/>
  <c r="I7" i="98"/>
  <c r="U7" i="98"/>
  <c r="K8" i="98"/>
  <c r="U8" i="98"/>
  <c r="B9" i="98"/>
  <c r="C9" i="98"/>
  <c r="D9" i="98"/>
  <c r="F9" i="98"/>
  <c r="G9" i="98"/>
  <c r="I9" i="98"/>
  <c r="U9" i="98"/>
  <c r="M10" i="98"/>
  <c r="U10" i="98"/>
  <c r="B11" i="98"/>
  <c r="C11" i="98"/>
  <c r="D11" i="98"/>
  <c r="F11" i="98"/>
  <c r="G11" i="98"/>
  <c r="I11" i="98"/>
  <c r="U11" i="98"/>
  <c r="K12" i="98"/>
  <c r="U12" i="98"/>
  <c r="B13" i="98"/>
  <c r="C13" i="98"/>
  <c r="D13" i="98"/>
  <c r="F13" i="98"/>
  <c r="G13" i="98"/>
  <c r="I13" i="98"/>
  <c r="U13" i="98"/>
  <c r="O14" i="98"/>
  <c r="U14" i="98"/>
  <c r="B15" i="98"/>
  <c r="C15" i="98"/>
  <c r="D15" i="98"/>
  <c r="F15" i="98"/>
  <c r="G15" i="98"/>
  <c r="I15" i="98"/>
  <c r="U15" i="98"/>
  <c r="K16" i="98"/>
  <c r="U16" i="98"/>
  <c r="B17" i="98"/>
  <c r="C17" i="98"/>
  <c r="D17" i="98"/>
  <c r="F17" i="98"/>
  <c r="G17" i="98"/>
  <c r="I17" i="98"/>
  <c r="M18" i="98"/>
  <c r="B19" i="98"/>
  <c r="C19" i="98"/>
  <c r="D19" i="98"/>
  <c r="F19" i="98"/>
  <c r="G19" i="98"/>
  <c r="I19" i="98"/>
  <c r="K20" i="98"/>
  <c r="B21" i="98"/>
  <c r="C21" i="98"/>
  <c r="D21" i="98"/>
  <c r="F21" i="98"/>
  <c r="G21" i="98"/>
  <c r="I21" i="98"/>
  <c r="F55" i="98"/>
  <c r="O62" i="98"/>
  <c r="R62" i="98"/>
  <c r="F56" i="98" s="1"/>
  <c r="J27" i="86" l="1"/>
  <c r="B31" i="86"/>
  <c r="F27" i="86"/>
  <c r="B29" i="86"/>
  <c r="B25" i="86"/>
  <c r="H22" i="86"/>
  <c r="AF1" i="98"/>
  <c r="AF1" i="94"/>
  <c r="B22" i="90"/>
  <c r="AI1" i="90"/>
  <c r="AJ1" i="86"/>
  <c r="AF1" i="86"/>
  <c r="AB1" i="86"/>
  <c r="F6" i="82"/>
  <c r="AG1" i="82"/>
  <c r="AC1" i="82"/>
  <c r="AH1" i="78"/>
  <c r="AD1" i="78"/>
  <c r="AE1" i="74"/>
  <c r="AI1" i="86"/>
  <c r="AF1" i="82"/>
  <c r="AB1" i="82"/>
  <c r="AG1" i="78"/>
  <c r="AC1" i="78"/>
  <c r="AD1" i="74"/>
  <c r="AF1" i="78"/>
  <c r="AB1" i="78"/>
  <c r="AF1" i="74"/>
  <c r="AJ1" i="70"/>
  <c r="AF1" i="70"/>
  <c r="AB1" i="70"/>
  <c r="AG1" i="66"/>
  <c r="AC1" i="66"/>
  <c r="E41" i="70"/>
  <c r="AI1" i="70"/>
  <c r="AE1" i="70"/>
  <c r="AF1" i="66"/>
  <c r="AB1" i="66"/>
  <c r="H18" i="62"/>
  <c r="AJ1" i="62"/>
  <c r="AF1" i="62"/>
  <c r="AB1" i="62"/>
  <c r="AH1" i="70"/>
  <c r="AI1" i="62"/>
  <c r="AJ1" i="58"/>
  <c r="AF1" i="58"/>
  <c r="AB1" i="58"/>
  <c r="AG1" i="54"/>
  <c r="AC1" i="54"/>
  <c r="AK1" i="50"/>
  <c r="AG1" i="50"/>
  <c r="AC1" i="50"/>
  <c r="AK1" i="46"/>
  <c r="AG1" i="46"/>
  <c r="AC1" i="46"/>
  <c r="B22" i="58"/>
  <c r="AI1" i="58"/>
  <c r="AE1" i="58"/>
  <c r="AF1" i="54"/>
  <c r="AB1" i="54"/>
  <c r="AJ1" i="50"/>
  <c r="AF1" i="50"/>
  <c r="AB1" i="50"/>
  <c r="AJ1" i="46"/>
  <c r="AF1" i="46"/>
  <c r="AB1" i="46"/>
  <c r="AH1" i="58"/>
  <c r="AD1" i="58"/>
  <c r="AE1" i="54"/>
  <c r="AI1" i="50"/>
  <c r="AE1" i="50"/>
  <c r="AI1" i="46"/>
  <c r="AE1" i="46"/>
  <c r="AK1" i="58"/>
  <c r="AG1" i="58"/>
  <c r="AH1" i="54"/>
  <c r="AH1" i="50"/>
  <c r="AH1" i="46"/>
  <c r="AK1" i="42"/>
  <c r="AG1" i="42"/>
  <c r="AC1" i="42"/>
  <c r="E40" i="38"/>
  <c r="AH1" i="38"/>
  <c r="AD1" i="38"/>
  <c r="F53" i="34"/>
  <c r="F56" i="30"/>
  <c r="AE1" i="30"/>
  <c r="AF1" i="26"/>
  <c r="AB1" i="26"/>
  <c r="AJ1" i="42"/>
  <c r="AF1" i="42"/>
  <c r="AB1" i="42"/>
  <c r="AK1" i="38"/>
  <c r="AG1" i="38"/>
  <c r="AC1" i="38"/>
  <c r="AC1" i="34"/>
  <c r="AH1" i="30"/>
  <c r="AD1" i="30"/>
  <c r="M6" i="26"/>
  <c r="AE1" i="26"/>
  <c r="AI1" i="42"/>
  <c r="AE1" i="42"/>
  <c r="AJ1" i="38"/>
  <c r="AF1" i="38"/>
  <c r="AB1" i="38"/>
  <c r="AF1" i="34"/>
  <c r="AG1" i="30"/>
  <c r="AC1" i="30"/>
  <c r="K6" i="26"/>
  <c r="AH1" i="26"/>
  <c r="AD1" i="26"/>
  <c r="AH1" i="42"/>
  <c r="AI1" i="38"/>
  <c r="AF1" i="30"/>
  <c r="AG1" i="26"/>
  <c r="AF1" i="22"/>
  <c r="AB1" i="22"/>
  <c r="F51" i="18"/>
  <c r="AF1" i="18"/>
  <c r="AB1" i="18"/>
  <c r="AJ1" i="14"/>
  <c r="AF1" i="14"/>
  <c r="AB1" i="14"/>
  <c r="F50" i="18"/>
  <c r="AE1" i="18"/>
  <c r="AI1" i="14"/>
  <c r="AE1" i="14"/>
  <c r="AH1" i="22"/>
  <c r="K6" i="18"/>
  <c r="AH1" i="18"/>
  <c r="AD1" i="18"/>
  <c r="AH1" i="14"/>
  <c r="AD1" i="14"/>
  <c r="Q6" i="18"/>
  <c r="AG1" i="18"/>
  <c r="AK1" i="14"/>
  <c r="AG1" i="14"/>
  <c r="AG1" i="10"/>
  <c r="AC1" i="10"/>
  <c r="AJ1" i="6"/>
  <c r="AF1" i="6"/>
  <c r="AB1" i="6"/>
  <c r="AF1" i="10"/>
  <c r="H18" i="6"/>
  <c r="AI1" i="6"/>
  <c r="AE1" i="6"/>
  <c r="AH1" i="6"/>
  <c r="AD1" i="6"/>
  <c r="AK1" i="6"/>
  <c r="AG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CA409F21-32A3-47A9-B0CC-CC7FD08249CC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8034CB4-0B3E-4961-928D-6AE58BDAB690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D4EB3BB2-17AD-4A85-B478-63F983B9A38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B5F4994B-1109-4CB3-96B5-EE20CA3DD69C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BC4B34B-5ECB-44BE-886C-8E297E0B91E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B7274386-8005-40ED-9C1B-D1324A57F84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723C6E70-9BC2-4609-94C3-F6F0FC8B2CDA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A17E094-CE07-4F78-9610-FBD45E9D77B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E8A08ACE-880F-410C-AFD1-075FC2E18DD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DE24F9F6-FAC9-41AB-A861-3D944E4DA8C3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8AD3A852-3DE6-401D-BF85-C036BF0A535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33370366-382E-4B00-8BD2-6F8BDD767437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F71E6B16-2DFB-4077-A667-E7C2919C943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D7B603DC-E36F-46B7-AB98-F78A0399BD49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B695232-9E5F-40AD-B8C5-AD32FBE53DB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F57F656D-A6C8-4CBF-B480-912530453CAD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25F72F72-6378-4D8B-B6C2-1A312A66CADE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C67235A4-B781-4F1C-A686-FBA96532AC97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ED6F031-9EFD-4FE4-8691-D53387023B4C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B8A53DB1-1B84-42FC-B798-B0DE3243DBE6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118A952-F1BF-45B0-8ED7-ED74D1E0B6B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9BA9521E-2798-4618-A718-1A106E0280CF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8CE50D47-0DC8-4ED9-9337-F5C391C3A003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809D8E4B-B6DF-482A-86B5-97124B3C33BE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D7B3F491-4B24-4C02-A6D8-FCBFACF0181D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7E088D99-8F84-4BB6-979A-2C6402E0863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78F376F8-3210-4A73-B6E6-3F1DD6A4490E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F8BCD25-3BC3-45A9-A91A-5DC846DB675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412C28F9-A4EB-4EFA-928E-FE670263F7E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B138DB4B-5B28-46A7-9BCE-CEFCC5E70CA7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61EE315E-01BA-429A-8EC7-E15ACE47ED73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85471E94-EA16-426B-9889-56EBF1316CC9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2BFD2B6E-7CBC-47B9-AB40-CDBB2A882E1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F4DF2C4C-B885-409D-89DA-B6C7E93EC74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D5140B5C-333E-47D5-8F97-45E0403A2509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DFBA96BA-E239-48F4-9ADC-A5A6F6BE170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6492E366-F685-40A2-95FD-F5E154E66F4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AC2AC3A3-4347-4C5F-AE83-D7CE8F0A68C8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52C5C424-2991-441A-BC7B-E379E2515C01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CE5B981-8F3D-4C1A-BD0B-FC2CF21E360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6E51BAA0-141D-4FD4-8E3F-E509FAAC25D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36E4577E-7B4C-407C-939F-ADB73294B628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EEAAA58-B594-4858-B413-31057B3C49E6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3E8E28B8-9943-4730-A6B1-E6DB4DA41CBD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6C04330A-666E-4D40-A542-79D07B387DE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30FAC3FC-7865-48A8-A517-9979A6C3D47B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9F20FE5-A272-454F-9E5E-A4B859C8C73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06EBB3E7-731A-4DBD-BC4D-619BF448869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005BBAFC-D207-4904-9C08-C13180DFBCC2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3935BE12-C9A7-401D-87B5-6AF980E88429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EC61274C-8A1B-4FCA-B31A-19235CBFC61C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DD496B0E-BCD7-47D4-BA43-4C96B2F33863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1E2A5D7-DE87-41CF-8179-F13783E9738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A24CB881-7720-4E98-B4DD-694CA3F82C32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498A236-1FAE-4096-8487-D321EE21D03B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6A72F6B0-DF2F-4B25-BF8F-EF2C1FC03465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51D04A93-E2C5-46DE-A876-C0BDF6CE8A56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4949135C-3F2C-4E3C-A90E-78FA7C71F14A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E7" authorId="0" shapeId="0" xr:uid="{FAD5FD3D-7A85-4F9A-9292-061EBE0A6E91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Ismeretlen szerző</author>
  </authors>
  <commentList>
    <comment ref="N6" authorId="0" shapeId="0" xr:uid="{A79DD84B-2542-4505-A7E5-C2B5977A7D47}">
      <text>
        <r>
          <rPr>
            <b/>
            <sz val="8"/>
            <color indexed="8"/>
            <rFont val="Tahoma"/>
            <family val="2"/>
            <charset val="238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770DA7C-AAD1-4ABD-99D8-CD7C41C6819E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<sst xmlns="http://schemas.openxmlformats.org/spreadsheetml/2006/main" count="4410" uniqueCount="352">
  <si>
    <t>JÁTÉKREND</t>
  </si>
  <si>
    <t>Diákolimpia 2026 – HB vm</t>
  </si>
  <si>
    <t>Előre tervezett</t>
  </si>
  <si>
    <t>Pályára ment</t>
  </si>
  <si>
    <t>vsz</t>
  </si>
  <si>
    <t>pálya</t>
  </si>
  <si>
    <t>eredmény</t>
  </si>
  <si>
    <t>Megnyitó</t>
  </si>
  <si>
    <t>Berkó Botond</t>
  </si>
  <si>
    <t>Kovács Marcell</t>
  </si>
  <si>
    <t>Kobra Richárd Péter</t>
  </si>
  <si>
    <t>Kovács Dénes</t>
  </si>
  <si>
    <t>Varga Levente</t>
  </si>
  <si>
    <t>Hajnal Gergő</t>
  </si>
  <si>
    <t>Tóth Boglárka Tamara</t>
  </si>
  <si>
    <t>Varga Adél</t>
  </si>
  <si>
    <t>Koba Ákos Bendegúz</t>
  </si>
  <si>
    <t>Barna Péter</t>
  </si>
  <si>
    <t>Halczman Zétény</t>
  </si>
  <si>
    <t>Bodó Vilmos</t>
  </si>
  <si>
    <t>Molnár Péter</t>
  </si>
  <si>
    <t>Pántya Bálint</t>
  </si>
  <si>
    <t>Berényi Olívia</t>
  </si>
  <si>
    <t>Gáti Janka</t>
  </si>
  <si>
    <t>Zsíros Noel István</t>
  </si>
  <si>
    <t>Kozma Dénes</t>
  </si>
  <si>
    <t>Tóth Dorina</t>
  </si>
  <si>
    <t>Molnár Szofi</t>
  </si>
  <si>
    <t>Zagyva Zsolt</t>
  </si>
  <si>
    <t>Pete Zsombor</t>
  </si>
  <si>
    <t>Újlaki Gábor</t>
  </si>
  <si>
    <t>Palotai Jázmin</t>
  </si>
  <si>
    <t>Boros Anna</t>
  </si>
  <si>
    <t>Sólyom Ádám</t>
  </si>
  <si>
    <t>Mocsár Gábor</t>
  </si>
  <si>
    <t>Rácz Kiara</t>
  </si>
  <si>
    <t>Molnár Milán</t>
  </si>
  <si>
    <t>Kolcsár Botond</t>
  </si>
  <si>
    <t>Tóth Boglárka</t>
  </si>
  <si>
    <t>Bodó Vilmos Dániel</t>
  </si>
  <si>
    <t>Magyar Anna</t>
  </si>
  <si>
    <t>Varga Jessica</t>
  </si>
  <si>
    <t>Kovács Márton</t>
  </si>
  <si>
    <t>Fekete Bence</t>
  </si>
  <si>
    <t>Rácz Krisztián</t>
  </si>
  <si>
    <t>Kobra Balázs</t>
  </si>
  <si>
    <t>Mónus Gergő</t>
  </si>
  <si>
    <t>Nánási Botond</t>
  </si>
  <si>
    <t>Kányási Amina</t>
  </si>
  <si>
    <t>Ferencik Lilien</t>
  </si>
  <si>
    <t>Andrásik Miklós</t>
  </si>
  <si>
    <t>Kerekes Vince</t>
  </si>
  <si>
    <t>Sofia Sarai Hern. V.</t>
  </si>
  <si>
    <t>Gyöngyösi Krisztofer</t>
  </si>
  <si>
    <t>Nagy Leandró Umbertó</t>
  </si>
  <si>
    <t>Mónus Balázs</t>
  </si>
  <si>
    <t>Nagy Sándor</t>
  </si>
  <si>
    <t>Szatmári Balázs</t>
  </si>
  <si>
    <t>Mező Károly</t>
  </si>
  <si>
    <t>Vida Bence</t>
  </si>
  <si>
    <t>Mező József</t>
  </si>
  <si>
    <t>Szabó Nagy Ádám</t>
  </si>
  <si>
    <t>Balogh Albert</t>
  </si>
  <si>
    <t>Bojtor Boglárka</t>
  </si>
  <si>
    <t>Kobra Zsófia</t>
  </si>
  <si>
    <t>Lente Zoé Vera</t>
  </si>
  <si>
    <t>Bellér Szofi</t>
  </si>
  <si>
    <t>Gazdag Gergő</t>
  </si>
  <si>
    <t>Végh-Ludman Alexander</t>
  </si>
  <si>
    <t>Varga Tamás</t>
  </si>
  <si>
    <t>Mahfoud Antónió</t>
  </si>
  <si>
    <t>Kiss Márton</t>
  </si>
  <si>
    <t>Lente András</t>
  </si>
  <si>
    <t>Takács Dániel</t>
  </si>
  <si>
    <t>Szabó Léna</t>
  </si>
  <si>
    <t>Szilágyi Dénes</t>
  </si>
  <si>
    <t>Benke Zoltán Tamás</t>
  </si>
  <si>
    <t>Balogh András</t>
  </si>
  <si>
    <t>Juhász Gergő</t>
  </si>
  <si>
    <t>Mihucza Benjamin</t>
  </si>
  <si>
    <t>Olajos Dániel</t>
  </si>
  <si>
    <t>Vármegyei szervezet</t>
  </si>
  <si>
    <t>DSB szervezet</t>
  </si>
  <si>
    <t>Versenykiírás</t>
  </si>
  <si>
    <t>Sportág</t>
  </si>
  <si>
    <t>Korcsoport</t>
  </si>
  <si>
    <t>Nem</t>
  </si>
  <si>
    <t>Jelleg</t>
  </si>
  <si>
    <t>Kategória</t>
  </si>
  <si>
    <t>Iskola</t>
  </si>
  <si>
    <t>Település</t>
  </si>
  <si>
    <t>Nevező</t>
  </si>
  <si>
    <t>Csapattag</t>
  </si>
  <si>
    <t>Testnevelő</t>
  </si>
  <si>
    <t>Felkészítő</t>
  </si>
  <si>
    <t>Hajdú-Bihar Vármegyei Diáksport és Szabadidő Egyesület</t>
  </si>
  <si>
    <t>Debrecen DSB</t>
  </si>
  <si>
    <t>Tenisz</t>
  </si>
  <si>
    <t>I.kcs Tenisz U8 piros labdával, P+S szabály</t>
  </si>
  <si>
    <t>F</t>
  </si>
  <si>
    <t>E</t>
  </si>
  <si>
    <t>B</t>
  </si>
  <si>
    <t>Debreceni Egyetem Kossuth Lajos Gyakorló Gimnáziuma és Általános Iskolája</t>
  </si>
  <si>
    <t>Debrecen</t>
  </si>
  <si>
    <t>Harcsa  Csaba</t>
  </si>
  <si>
    <t>Kerekes Vince János</t>
  </si>
  <si>
    <t>Debreceni Árpád Vezér Általános Iskola</t>
  </si>
  <si>
    <t>Nagy Csaba Imre</t>
  </si>
  <si>
    <t>L</t>
  </si>
  <si>
    <t>Ökrös Tamás János</t>
  </si>
  <si>
    <t>II.kcs Tenisz U10 narancs labdával, P+S szabály</t>
  </si>
  <si>
    <t>A</t>
  </si>
  <si>
    <t>Debreceni Hatvani István Általános Iskola</t>
  </si>
  <si>
    <t>Pongor Péter</t>
  </si>
  <si>
    <t>Lente András Csaba</t>
  </si>
  <si>
    <t>Varga Katalin</t>
  </si>
  <si>
    <t>Huszár Gál Gimnázium, Általános Iskola, Alapfokú Művészeti Iskola és Óvoda</t>
  </si>
  <si>
    <t>Nagy Nándor</t>
  </si>
  <si>
    <t>Mester-Kiss Gabriella</t>
  </si>
  <si>
    <t>Szent József Katolikus Óvoda, Általános Iskola, Gimnázium és Kollégium</t>
  </si>
  <si>
    <t>Kovács Áron Gábor</t>
  </si>
  <si>
    <t>Bodó Balázs</t>
  </si>
  <si>
    <t>Szigeti Péter</t>
  </si>
  <si>
    <t>Berettyóújfalu DSB</t>
  </si>
  <si>
    <t>Berettyóújfalui II. Rákóczi Ferenc Általános Iskola</t>
  </si>
  <si>
    <t>Berettyóújfalu</t>
  </si>
  <si>
    <t>Gazdag Gergő Vilmos</t>
  </si>
  <si>
    <t>Serdült Csilla</t>
  </si>
  <si>
    <t>Berettyóújfalui József Attila Általános Iskola</t>
  </si>
  <si>
    <t>Végh-Ludmann Alexander</t>
  </si>
  <si>
    <t>Borsos Borbála Ildikó</t>
  </si>
  <si>
    <t>Végh Zalán</t>
  </si>
  <si>
    <t>Kolcsár Bence</t>
  </si>
  <si>
    <t>Berettyóújfalui Diószegi Kis István Református Két Tanítási Nyelvű Általános Iskola és Alapfokú Művészeti Iskola</t>
  </si>
  <si>
    <t>Ádám Kristóf</t>
  </si>
  <si>
    <t>Nánási Mirtill</t>
  </si>
  <si>
    <t xml:space="preserve">III.kcs Tenisz U11 zöld labdával, P+S szabály </t>
  </si>
  <si>
    <t>Vórincsák Sándor</t>
  </si>
  <si>
    <t>Talentum Baptista Általános Iskola</t>
  </si>
  <si>
    <t>Szász  Máté</t>
  </si>
  <si>
    <t xml:space="preserve">Magyar Krisztián </t>
  </si>
  <si>
    <t>Király Krisztián Raul</t>
  </si>
  <si>
    <t xml:space="preserve">Debreceni Hunyadi János Általános Iskola </t>
  </si>
  <si>
    <t>Szabó-Nagy Ádám</t>
  </si>
  <si>
    <t>Szőkéné Tóth Gabriella</t>
  </si>
  <si>
    <t xml:space="preserve">Debreceni Nemzetközi Iskola </t>
  </si>
  <si>
    <t>Csirmaz Áron</t>
  </si>
  <si>
    <t>Hegedűs Györk Zoltán</t>
  </si>
  <si>
    <t>Lakatos Marcell</t>
  </si>
  <si>
    <t>Lele Nolen</t>
  </si>
  <si>
    <t>Kissné Dobrossy Emőke</t>
  </si>
  <si>
    <t>Ferenczik Lilien</t>
  </si>
  <si>
    <t>Sofia Sarai Hernandez Velazquez</t>
  </si>
  <si>
    <t>Zakhár Vanda Jázmin</t>
  </si>
  <si>
    <t>Mező Anabella</t>
  </si>
  <si>
    <t>Adamcsik Boglárka</t>
  </si>
  <si>
    <t>IV.kcs Tenisz U12</t>
  </si>
  <si>
    <t>Sápy Cecília</t>
  </si>
  <si>
    <t>IV.kcs Tenisz U13</t>
  </si>
  <si>
    <t>Fekete Bence Máté</t>
  </si>
  <si>
    <t>Kölcsey Ferenc Református Gyakorló Általános Iskola</t>
  </si>
  <si>
    <t>Ludman Viktor</t>
  </si>
  <si>
    <t>Béres Zsolt</t>
  </si>
  <si>
    <t>V.kcs Tenisz U14</t>
  </si>
  <si>
    <t>Sándor Nolen</t>
  </si>
  <si>
    <t>Létavértes DSB</t>
  </si>
  <si>
    <t>Létavértesi Arany János Általános Iskola</t>
  </si>
  <si>
    <t xml:space="preserve">Létavértes </t>
  </si>
  <si>
    <t>Zsiros Noel István</t>
  </si>
  <si>
    <t>Kléh Ákos Szabolcs</t>
  </si>
  <si>
    <t>Hajdúböszörmény DSB</t>
  </si>
  <si>
    <t>Baltazár Dezső Református Általános Iskola</t>
  </si>
  <si>
    <t>Hajdúböszörmény</t>
  </si>
  <si>
    <t>Gál József István</t>
  </si>
  <si>
    <t>Hajdúszoboszló DSB</t>
  </si>
  <si>
    <t>VI.kcs Tenisz U16</t>
  </si>
  <si>
    <t>Hőgyes Endre Gimnázium</t>
  </si>
  <si>
    <t>Hajdúszoboszló</t>
  </si>
  <si>
    <t>Bali István Imre</t>
  </si>
  <si>
    <t>Tóth Árpád Gimnázium</t>
  </si>
  <si>
    <t>Kozák István</t>
  </si>
  <si>
    <t>Debreceni Fazekas Mihály Gimnázium</t>
  </si>
  <si>
    <t>Kovács Sarolta</t>
  </si>
  <si>
    <t>Papp Gyula</t>
  </si>
  <si>
    <t>Berényi Olívia Lujza</t>
  </si>
  <si>
    <t>VII.kcs Tenisz U18</t>
  </si>
  <si>
    <t>Orosz Bálint</t>
  </si>
  <si>
    <t>Kecskeméti János</t>
  </si>
  <si>
    <t>Debreceni SZC Mechwart András Gépipari és Informatikai Technikum</t>
  </si>
  <si>
    <t>Suba László Zoltán</t>
  </si>
  <si>
    <t>Ujlaki Gábor</t>
  </si>
  <si>
    <t>Debreceni SZC Péchy Mihály Építőipari Technikum</t>
  </si>
  <si>
    <t>Garamvölgyiné Gábor Andrea</t>
  </si>
  <si>
    <t>Debreceni SZC Bethlen Gábor Közgazdasági Technikum és Kollégium</t>
  </si>
  <si>
    <t>Szekeres Ákos János</t>
  </si>
  <si>
    <t>Hajdúböszörményi Bocskai István Gimnázium</t>
  </si>
  <si>
    <t>Poczetnyik Mária</t>
  </si>
  <si>
    <t>Demeter Ádám</t>
  </si>
  <si>
    <t>VIII.kcs Tenisz U18+</t>
  </si>
  <si>
    <t>Debreceni SZC Irinyi János Technikum</t>
  </si>
  <si>
    <t>Szakács Attila</t>
  </si>
  <si>
    <t>Juhász Franciska</t>
  </si>
  <si>
    <t>Szőke László Róbert</t>
  </si>
  <si>
    <t>Magyar verseny táblakészítő</t>
  </si>
  <si>
    <t>Ezt az oldalt soha ne töröld le !!!</t>
  </si>
  <si>
    <t>Töltsd ki a zöld mezőket!</t>
  </si>
  <si>
    <t>A verseny neve:</t>
  </si>
  <si>
    <t>OB</t>
  </si>
  <si>
    <t>Versenyszám 1</t>
  </si>
  <si>
    <t>Versenyszám 2</t>
  </si>
  <si>
    <t>Versenyszám 3</t>
  </si>
  <si>
    <t>Versenyszám 4</t>
  </si>
  <si>
    <t>Versenyszám 5</t>
  </si>
  <si>
    <t>I.kcs Tenisz U8 Fiú B</t>
  </si>
  <si>
    <t>A verseny dátuma (éééé.hh.nn)</t>
  </si>
  <si>
    <t>Város</t>
  </si>
  <si>
    <t>Versenybíró:</t>
  </si>
  <si>
    <t>Orvos neve:</t>
  </si>
  <si>
    <t>Verseny rendezője:</t>
  </si>
  <si>
    <t>Versenyigazgató</t>
  </si>
  <si>
    <t>BKSE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</si>
  <si>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</si>
  <si>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</si>
  <si>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</si>
  <si>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</si>
  <si>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</si>
  <si>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</si>
  <si>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</si>
  <si>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</si>
  <si>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</si>
  <si>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</si>
  <si>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</si>
  <si>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</si>
  <si>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</si>
  <si>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</si>
  <si>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</si>
  <si>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</si>
  <si>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</si>
  <si>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</si>
  <si>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</si>
  <si>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</si>
  <si>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</si>
  <si>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</si>
  <si>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</si>
  <si>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</si>
  <si>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</si>
  <si>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</si>
  <si>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</si>
  <si>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</si>
  <si>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</si>
  <si>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</si>
  <si>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</si>
  <si>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</si>
  <si>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</si>
  <si>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</si>
  <si>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</si>
  <si>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</si>
  <si>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</si>
  <si>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</si>
  <si>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</si>
  <si>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</si>
  <si>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</si>
  <si>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</si>
  <si>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</si>
  <si>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</si>
  <si>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</si>
  <si>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</si>
  <si>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</si>
  <si>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</si>
  <si>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</si>
  <si>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</si>
  <si>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</si>
  <si>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</si>
  <si>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</si>
  <si>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</si>
  <si>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</si>
  <si>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</si>
  <si>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</si>
  <si>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</si>
  <si>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</si>
  <si>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</si>
  <si>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</si>
  <si>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</si>
  <si>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</si>
  <si>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</si>
  <si>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</si>
  <si>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</si>
  <si>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</si>
  <si>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</si>
  <si>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</si>
  <si>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</si>
  <si>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I.kcs Tenisz U8 Lány B</t>
  </si>
  <si>
    <t xml:space="preserve">  </t>
  </si>
  <si>
    <t>St.</t>
  </si>
  <si>
    <t>kód</t>
  </si>
  <si>
    <t>Kiem</t>
  </si>
  <si>
    <t>2. forduló</t>
  </si>
  <si>
    <t>Döntő</t>
  </si>
  <si>
    <t>Győztes</t>
  </si>
  <si>
    <t>Umpire</t>
  </si>
  <si>
    <t>II.kcs Tenisz U10 Fiú A</t>
  </si>
  <si>
    <t>Kiss</t>
  </si>
  <si>
    <t>Márton</t>
  </si>
  <si>
    <t>Lente</t>
  </si>
  <si>
    <t>András Csaba</t>
  </si>
  <si>
    <t>Nagy</t>
  </si>
  <si>
    <t>Nándor</t>
  </si>
  <si>
    <t>II.kcs Tenisz U10 Fiú B</t>
  </si>
  <si>
    <t>CU</t>
  </si>
  <si>
    <t>Elődöntők</t>
  </si>
  <si>
    <t>a</t>
  </si>
  <si>
    <t>II.kcs Tenisz U10 Lány A</t>
  </si>
  <si>
    <t>II.kcs Tenisz U10 Lány B</t>
  </si>
  <si>
    <t>III.kcs Tenisz U11 Fiú A</t>
  </si>
  <si>
    <t>III.kcs Tenisz U11 Fiú B</t>
  </si>
  <si>
    <t>III.kcs Tenisz U11 Lány B</t>
  </si>
  <si>
    <t>E - F</t>
  </si>
  <si>
    <t>F - D</t>
  </si>
  <si>
    <t>D - E</t>
  </si>
  <si>
    <t>D</t>
  </si>
  <si>
    <t>vs.</t>
  </si>
  <si>
    <t>3. hely</t>
  </si>
  <si>
    <t>5. hely</t>
  </si>
  <si>
    <t>IV.kcs Tenisz U12 Fiú A</t>
  </si>
  <si>
    <t>Berettyóúfalu</t>
  </si>
  <si>
    <t>IV.kcs Tenisz U12 Fiú B</t>
  </si>
  <si>
    <t>B - E</t>
  </si>
  <si>
    <t>C - D</t>
  </si>
  <si>
    <t>D - B</t>
  </si>
  <si>
    <t>E - A</t>
  </si>
  <si>
    <t>A - D</t>
  </si>
  <si>
    <t>4 FORDULÓ</t>
  </si>
  <si>
    <t>5 FORDULÓ</t>
  </si>
  <si>
    <t>E - C</t>
  </si>
  <si>
    <t>IV.kcs Tenisz U12 Lány B</t>
  </si>
  <si>
    <t>V.kcs Tenisz U14 Fiú A</t>
  </si>
  <si>
    <t>V.kcs Tenisz U14 Fiú B</t>
  </si>
  <si>
    <t>A -D</t>
  </si>
  <si>
    <t>V.kcs Tenisz U14 Lány B</t>
  </si>
  <si>
    <t>VI.kcs Tenisz U16 Fiú A</t>
  </si>
  <si>
    <t>VI.kcs Tenisz U16 Fiú B</t>
  </si>
  <si>
    <t>VI.kcs Tenisz U16 Lány A</t>
  </si>
  <si>
    <t>VI.kcs Tenisz U16 Lány B</t>
  </si>
  <si>
    <t>VII.kcs Tenisz U18 Fiú A</t>
  </si>
  <si>
    <t>VII.kcs Tenisz U18 Fiú B</t>
  </si>
  <si>
    <t>D - G</t>
  </si>
  <si>
    <t>G - E</t>
  </si>
  <si>
    <t>F - E</t>
  </si>
  <si>
    <t>G</t>
  </si>
  <si>
    <t>VII.kcs Tenisz U18 Lány B</t>
  </si>
  <si>
    <t>VIII.kcs Tenisz U18+ Fiú B</t>
  </si>
  <si>
    <t>VIII.kcs Tenisz U18+ Lány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</si>
</sst>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yyyy/mm/dd/\ hh:mm"/>
    <numFmt numFmtId="165" formatCode="d\-mmm\-yy"/>
  </numFmts>
  <fonts count="70" x14ac:knownFonts="1">
    <font>
      <sz val="11"/>
      <color indexed="8"/>
      <name val="Calibri"/>
      <family val="2"/>
      <charset val="238"/>
    </font>
    <font>
      <sz val="10"/>
      <name val="Arial"/>
      <charset val="238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1"/>
      <color indexed="8"/>
      <name val="Arial"/>
      <family val="2"/>
      <charset val="1"/>
    </font>
    <font>
      <b/>
      <i/>
      <sz val="11"/>
      <name val="Arial"/>
      <family val="2"/>
      <charset val="1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4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  <charset val="238"/>
    </font>
    <font>
      <b/>
      <sz val="10"/>
      <color indexed="8"/>
      <name val="Arial"/>
      <family val="2"/>
      <charset val="238"/>
    </font>
    <font>
      <sz val="8.5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.5"/>
      <color indexed="41"/>
      <name val="Arial"/>
      <family val="2"/>
      <charset val="238"/>
    </font>
    <font>
      <sz val="7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sz val="20"/>
      <name val="Arial"/>
      <family val="2"/>
      <charset val="238"/>
    </font>
    <font>
      <sz val="20"/>
      <color indexed="9"/>
      <name val="Arial"/>
      <family val="2"/>
      <charset val="238"/>
    </font>
    <font>
      <b/>
      <sz val="18"/>
      <name val="Arial"/>
      <family val="2"/>
      <charset val="238"/>
    </font>
    <font>
      <i/>
      <sz val="6"/>
      <color indexed="9"/>
      <name val="Arial"/>
      <family val="2"/>
      <charset val="238"/>
    </font>
    <font>
      <b/>
      <sz val="7"/>
      <color indexed="9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sz val="14"/>
      <color indexed="9"/>
      <name val="Arial"/>
      <family val="2"/>
      <charset val="238"/>
    </font>
    <font>
      <sz val="8.5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sz val="6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color indexed="8"/>
      <name val="Arial"/>
      <family val="2"/>
      <charset val="238"/>
    </font>
    <font>
      <b/>
      <sz val="16"/>
      <name val="Arial"/>
      <family val="2"/>
      <charset val="238"/>
    </font>
    <font>
      <u/>
      <sz val="7"/>
      <color indexed="39"/>
      <name val="Arial"/>
      <family val="2"/>
      <charset val="238"/>
    </font>
    <font>
      <u/>
      <sz val="10"/>
      <color indexed="39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32"/>
      <name val="Arial"/>
      <family val="2"/>
      <charset val="238"/>
    </font>
    <font>
      <b/>
      <sz val="28"/>
      <name val="Arial"/>
      <family val="2"/>
      <charset val="238"/>
    </font>
    <font>
      <b/>
      <sz val="11"/>
      <name val="Calibri"/>
      <charset val="238"/>
    </font>
    <font>
      <b/>
      <sz val="8"/>
      <color indexed="8"/>
      <name val="Tahoma"/>
      <family val="2"/>
      <charset val="238"/>
    </font>
    <font>
      <b/>
      <sz val="7"/>
      <color indexed="9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sz val="7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7"/>
      <color indexed="39"/>
      <name val="Arial"/>
      <family val="2"/>
      <charset val="238"/>
    </font>
    <font>
      <u/>
      <sz val="10"/>
      <color indexed="39"/>
      <name val="Arial"/>
      <family val="2"/>
      <charset val="238"/>
    </font>
    <font>
      <b/>
      <sz val="8"/>
      <color indexed="8"/>
      <name val="Tahoma"/>
      <family val="2"/>
      <charset val="238"/>
    </font>
    <font>
      <b/>
      <sz val="8"/>
      <color rgb="FFDDDDDD"/>
      <name val="Arial"/>
      <family val="2"/>
      <charset val="238"/>
    </font>
    <font>
      <sz val="10"/>
      <color rgb="FFDBFFF0"/>
      <name val="Arial"/>
      <family val="2"/>
      <charset val="238"/>
    </font>
    <font>
      <b/>
      <sz val="10"/>
      <color rgb="FFDBFFF0"/>
      <name val="Arial"/>
      <family val="2"/>
      <charset val="238"/>
    </font>
    <font>
      <sz val="8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D7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DBFFF0"/>
        <bgColor indexed="64"/>
      </patternFill>
    </fill>
    <fill>
      <patternFill patternType="solid">
        <fgColor rgb="FFFFFF66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44" fontId="1" fillId="0" borderId="0" applyFill="0" applyBorder="0" applyAlignment="0" applyProtection="0"/>
    <xf numFmtId="0" fontId="47" fillId="0" borderId="0" applyNumberFormat="0" applyFill="0" applyBorder="0" applyProtection="0"/>
  </cellStyleXfs>
  <cellXfs count="1097">
    <xf numFmtId="0" fontId="0" fillId="0" borderId="0" xfId="0" applyAlignment="1"/>
    <xf numFmtId="164" fontId="2" fillId="0" borderId="0" xfId="0" applyNumberFormat="1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horizontal="right" vertical="center"/>
    </xf>
    <xf numFmtId="49" fontId="2" fillId="0" borderId="0" xfId="0" applyNumberFormat="1" applyFont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textRotation="90" wrapText="1"/>
    </xf>
    <xf numFmtId="49" fontId="2" fillId="0" borderId="1" xfId="0" applyNumberFormat="1" applyFont="1" applyBorder="1" applyAlignment="1" applyProtection="1">
      <alignment horizontal="right" textRotation="90" wrapText="1"/>
    </xf>
    <xf numFmtId="49" fontId="2" fillId="0" borderId="1" xfId="0" applyNumberFormat="1" applyFont="1" applyBorder="1" applyAlignment="1" applyProtection="1">
      <alignment horizontal="center" textRotation="90" wrapText="1"/>
    </xf>
    <xf numFmtId="49" fontId="2" fillId="0" borderId="1" xfId="0" applyNumberFormat="1" applyFont="1" applyBorder="1" applyAlignment="1" applyProtection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0" fontId="2" fillId="0" borderId="1" xfId="0" applyNumberFormat="1" applyFont="1" applyBorder="1" applyAlignment="1" applyProtection="1"/>
    <xf numFmtId="0" fontId="2" fillId="0" borderId="1" xfId="0" applyNumberFormat="1" applyFont="1" applyBorder="1" applyAlignment="1" applyProtection="1">
      <alignment horizontal="center"/>
    </xf>
    <xf numFmtId="0" fontId="4" fillId="0" borderId="1" xfId="0" applyNumberFormat="1" applyFont="1" applyBorder="1" applyAlignment="1" applyProtection="1"/>
    <xf numFmtId="0" fontId="2" fillId="0" borderId="0" xfId="0" applyNumberFormat="1" applyFont="1" applyAlignment="1" applyProtection="1"/>
    <xf numFmtId="49" fontId="2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righ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/>
    <xf numFmtId="164" fontId="2" fillId="0" borderId="0" xfId="0" applyNumberFormat="1" applyFont="1" applyAlignment="1" applyProtection="1"/>
    <xf numFmtId="0" fontId="2" fillId="0" borderId="0" xfId="0" applyNumberFormat="1" applyFont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/>
    </xf>
    <xf numFmtId="0" fontId="51" fillId="0" borderId="0" xfId="0" applyNumberFormat="1" applyFont="1" applyAlignment="1" applyProtection="1">
      <alignment wrapText="1"/>
    </xf>
    <xf numFmtId="0" fontId="1" fillId="0" borderId="0" xfId="0" applyNumberFormat="1" applyFont="1" applyAlignment="1" applyProtection="1"/>
    <xf numFmtId="0" fontId="1" fillId="12" borderId="0" xfId="0" applyNumberFormat="1" applyFont="1" applyFill="1" applyAlignment="1" applyProtection="1"/>
    <xf numFmtId="0" fontId="1" fillId="0" borderId="0" xfId="0" applyFont="1" applyAlignment="1"/>
    <xf numFmtId="0" fontId="50" fillId="13" borderId="0" xfId="0" applyFont="1" applyFill="1" applyAlignment="1">
      <alignment vertical="center"/>
    </xf>
    <xf numFmtId="0" fontId="49" fillId="13" borderId="0" xfId="0" applyFont="1" applyFill="1" applyAlignment="1">
      <alignment vertical="center"/>
    </xf>
    <xf numFmtId="0" fontId="45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32" fillId="13" borderId="0" xfId="0" applyFont="1" applyFill="1" applyAlignment="1">
      <alignment horizontal="center" vertical="center"/>
    </xf>
    <xf numFmtId="0" fontId="32" fillId="13" borderId="0" xfId="0" applyFont="1" applyFill="1" applyAlignment="1">
      <alignment vertical="center"/>
    </xf>
    <xf numFmtId="0" fontId="32" fillId="13" borderId="0" xfId="0" applyFont="1" applyFill="1" applyAlignment="1">
      <alignment horizontal="left" vertical="center"/>
    </xf>
    <xf numFmtId="49" fontId="39" fillId="13" borderId="5" xfId="0" applyNumberFormat="1" applyFont="1" applyFill="1" applyBorder="1" applyAlignment="1">
      <alignment vertical="center"/>
    </xf>
    <xf numFmtId="49" fontId="38" fillId="13" borderId="0" xfId="0" applyNumberFormat="1" applyFont="1" applyFill="1" applyAlignment="1">
      <alignment vertical="center"/>
    </xf>
    <xf numFmtId="49" fontId="33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vertical="center"/>
    </xf>
    <xf numFmtId="0" fontId="7" fillId="13" borderId="0" xfId="0" applyFont="1" applyFill="1" applyAlignment="1">
      <alignment vertical="center"/>
    </xf>
    <xf numFmtId="49" fontId="34" fillId="5" borderId="6" xfId="0" applyNumberFormat="1" applyFont="1" applyFill="1" applyBorder="1" applyAlignment="1">
      <alignment vertical="center"/>
    </xf>
    <xf numFmtId="49" fontId="34" fillId="5" borderId="7" xfId="0" applyNumberFormat="1" applyFont="1" applyFill="1" applyBorder="1" applyAlignment="1">
      <alignment vertical="center"/>
    </xf>
    <xf numFmtId="49" fontId="25" fillId="13" borderId="0" xfId="0" applyNumberFormat="1" applyFont="1" applyFill="1" applyAlignment="1">
      <alignment vertical="center"/>
    </xf>
    <xf numFmtId="49" fontId="3" fillId="13" borderId="0" xfId="0" applyNumberFormat="1" applyFont="1" applyFill="1" applyAlignment="1">
      <alignment horizontal="left" vertical="center"/>
    </xf>
    <xf numFmtId="49" fontId="25" fillId="13" borderId="0" xfId="0" applyNumberFormat="1" applyFont="1" applyFill="1" applyAlignment="1">
      <alignment horizontal="right" vertical="center"/>
    </xf>
    <xf numFmtId="49" fontId="39" fillId="13" borderId="0" xfId="0" applyNumberFormat="1" applyFont="1" applyFill="1" applyBorder="1" applyAlignment="1">
      <alignment vertical="center"/>
    </xf>
    <xf numFmtId="0" fontId="24" fillId="5" borderId="1" xfId="0" applyFont="1" applyFill="1" applyBorder="1" applyAlignment="1">
      <alignment horizontal="left" vertical="center"/>
    </xf>
    <xf numFmtId="49" fontId="39" fillId="13" borderId="0" xfId="0" applyNumberFormat="1" applyFont="1" applyFill="1" applyAlignment="1">
      <alignment vertical="center"/>
    </xf>
    <xf numFmtId="49" fontId="44" fillId="13" borderId="0" xfId="0" applyNumberFormat="1" applyFont="1" applyFill="1" applyAlignment="1">
      <alignment horizontal="left" vertical="center"/>
    </xf>
    <xf numFmtId="14" fontId="21" fillId="5" borderId="1" xfId="0" applyNumberFormat="1" applyFont="1" applyFill="1" applyBorder="1" applyAlignment="1">
      <alignment horizontal="left" vertical="center"/>
    </xf>
    <xf numFmtId="49" fontId="21" fillId="13" borderId="0" xfId="0" applyNumberFormat="1" applyFont="1" applyFill="1" applyAlignment="1">
      <alignment vertical="center"/>
    </xf>
    <xf numFmtId="49" fontId="21" fillId="5" borderId="1" xfId="0" applyNumberFormat="1" applyFont="1" applyFill="1" applyBorder="1" applyAlignment="1">
      <alignment vertical="center"/>
    </xf>
    <xf numFmtId="49" fontId="20" fillId="5" borderId="1" xfId="0" applyNumberFormat="1" applyFont="1" applyFill="1" applyBorder="1" applyAlignment="1">
      <alignment horizontal="left" vertical="center"/>
    </xf>
    <xf numFmtId="49" fontId="38" fillId="13" borderId="5" xfId="0" applyNumberFormat="1" applyFont="1" applyFill="1" applyBorder="1" applyAlignment="1">
      <alignment vertical="center"/>
    </xf>
    <xf numFmtId="0" fontId="39" fillId="13" borderId="0" xfId="0" applyFont="1" applyFill="1" applyAlignment="1"/>
    <xf numFmtId="0" fontId="1" fillId="13" borderId="0" xfId="0" applyFont="1" applyFill="1" applyAlignment="1"/>
    <xf numFmtId="0" fontId="21" fillId="13" borderId="0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13" borderId="0" xfId="0" applyFont="1" applyFill="1" applyAlignment="1">
      <alignment horizontal="left"/>
    </xf>
    <xf numFmtId="0" fontId="32" fillId="13" borderId="0" xfId="0" applyFont="1" applyFill="1" applyAlignment="1"/>
    <xf numFmtId="0" fontId="7" fillId="13" borderId="0" xfId="0" applyFont="1" applyFill="1" applyAlignment="1"/>
    <xf numFmtId="0" fontId="47" fillId="13" borderId="0" xfId="2" applyNumberFormat="1" applyFont="1" applyFill="1" applyBorder="1" applyAlignment="1" applyProtection="1"/>
    <xf numFmtId="0" fontId="7" fillId="13" borderId="0" xfId="0" applyFont="1" applyFill="1" applyAlignment="1">
      <alignment horizontal="center"/>
    </xf>
    <xf numFmtId="0" fontId="46" fillId="13" borderId="0" xfId="2" applyNumberFormat="1" applyFont="1" applyFill="1" applyBorder="1" applyAlignment="1" applyProtection="1"/>
    <xf numFmtId="0" fontId="1" fillId="0" borderId="0" xfId="0" applyFont="1" applyAlignment="1">
      <alignment horizontal="left"/>
    </xf>
    <xf numFmtId="49" fontId="45" fillId="13" borderId="0" xfId="0" applyNumberFormat="1" applyFont="1" applyFill="1" applyAlignment="1">
      <alignment vertical="top"/>
    </xf>
    <xf numFmtId="49" fontId="34" fillId="13" borderId="0" xfId="0" applyNumberFormat="1" applyFont="1" applyFill="1" applyAlignment="1">
      <alignment vertical="top"/>
    </xf>
    <xf numFmtId="49" fontId="33" fillId="13" borderId="0" xfId="0" applyNumberFormat="1" applyFont="1" applyFill="1" applyAlignment="1">
      <alignment horizontal="left"/>
    </xf>
    <xf numFmtId="0" fontId="43" fillId="13" borderId="0" xfId="0" applyFont="1" applyFill="1" applyAlignment="1">
      <alignment horizontal="left"/>
    </xf>
    <xf numFmtId="49" fontId="24" fillId="13" borderId="0" xfId="0" applyNumberFormat="1" applyFont="1" applyFill="1" applyAlignment="1">
      <alignment horizontal="left"/>
    </xf>
    <xf numFmtId="49" fontId="24" fillId="13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49" fontId="33" fillId="13" borderId="8" xfId="0" applyNumberFormat="1" applyFont="1" applyFill="1" applyBorder="1" applyAlignment="1">
      <alignment vertical="center"/>
    </xf>
    <xf numFmtId="49" fontId="45" fillId="13" borderId="8" xfId="0" applyNumberFormat="1" applyFont="1" applyFill="1" applyBorder="1" applyAlignment="1">
      <alignment horizontal="right" vertical="center"/>
    </xf>
    <xf numFmtId="49" fontId="9" fillId="13" borderId="0" xfId="0" applyNumberFormat="1" applyFont="1" applyFill="1" applyAlignment="1">
      <alignment horizontal="left" vertical="center"/>
    </xf>
    <xf numFmtId="0" fontId="9" fillId="13" borderId="0" xfId="0" applyFont="1" applyFill="1" applyAlignment="1">
      <alignment vertical="center"/>
    </xf>
    <xf numFmtId="49" fontId="9" fillId="13" borderId="0" xfId="0" applyNumberFormat="1" applyFont="1" applyFill="1" applyAlignment="1">
      <alignment vertical="center"/>
    </xf>
    <xf numFmtId="49" fontId="30" fillId="13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13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14" fontId="20" fillId="13" borderId="9" xfId="0" applyNumberFormat="1" applyFont="1" applyFill="1" applyBorder="1" applyAlignment="1">
      <alignment horizontal="left" vertical="center"/>
    </xf>
    <xf numFmtId="49" fontId="20" fillId="13" borderId="9" xfId="0" applyNumberFormat="1" applyFont="1" applyFill="1" applyBorder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49" fontId="20" fillId="13" borderId="0" xfId="0" applyNumberFormat="1" applyFont="1" applyFill="1" applyAlignment="1">
      <alignment vertical="center"/>
    </xf>
    <xf numFmtId="0" fontId="21" fillId="13" borderId="0" xfId="1" applyNumberFormat="1" applyFont="1" applyFill="1" applyBorder="1" applyAlignment="1" applyProtection="1">
      <alignment vertical="center"/>
      <protection locked="0"/>
    </xf>
    <xf numFmtId="0" fontId="20" fillId="13" borderId="0" xfId="0" applyFont="1" applyFill="1" applyAlignment="1">
      <alignment vertical="center"/>
    </xf>
    <xf numFmtId="49" fontId="20" fillId="13" borderId="0" xfId="0" applyNumberFormat="1" applyFont="1" applyFill="1" applyAlignment="1">
      <alignment horizontal="right" vertical="center"/>
    </xf>
    <xf numFmtId="0" fontId="7" fillId="13" borderId="5" xfId="0" applyFont="1" applyFill="1" applyBorder="1" applyAlignment="1">
      <alignment horizontal="left" vertical="center"/>
    </xf>
    <xf numFmtId="0" fontId="7" fillId="13" borderId="0" xfId="0" applyFont="1" applyFill="1" applyAlignment="1">
      <alignment horizontal="left" vertical="center"/>
    </xf>
    <xf numFmtId="0" fontId="32" fillId="0" borderId="0" xfId="0" applyFont="1" applyAlignment="1">
      <alignment vertical="center"/>
    </xf>
    <xf numFmtId="0" fontId="1" fillId="13" borderId="5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8" fillId="13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0" fontId="18" fillId="13" borderId="0" xfId="0" applyFont="1" applyFill="1" applyAlignment="1">
      <alignment horizontal="center" vertical="center"/>
    </xf>
    <xf numFmtId="0" fontId="33" fillId="13" borderId="5" xfId="0" applyFont="1" applyFill="1" applyBorder="1" applyAlignment="1">
      <alignment horizontal="left" vertical="center"/>
    </xf>
    <xf numFmtId="0" fontId="33" fillId="13" borderId="0" xfId="0" applyFont="1" applyFill="1" applyAlignment="1">
      <alignment vertical="center"/>
    </xf>
    <xf numFmtId="0" fontId="32" fillId="13" borderId="8" xfId="0" applyFont="1" applyFill="1" applyBorder="1" applyAlignment="1">
      <alignment horizontal="left" vertical="center"/>
    </xf>
    <xf numFmtId="0" fontId="13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left" vertical="center"/>
    </xf>
    <xf numFmtId="0" fontId="7" fillId="13" borderId="13" xfId="0" applyFont="1" applyFill="1" applyBorder="1" applyAlignment="1">
      <alignment horizontal="left" vertical="center"/>
    </xf>
    <xf numFmtId="0" fontId="7" fillId="13" borderId="14" xfId="0" applyFont="1" applyFill="1" applyBorder="1" applyAlignment="1">
      <alignment horizontal="left" vertical="center"/>
    </xf>
    <xf numFmtId="0" fontId="7" fillId="6" borderId="15" xfId="0" applyFont="1" applyFill="1" applyBorder="1" applyAlignment="1">
      <alignment vertical="center"/>
    </xf>
    <xf numFmtId="0" fontId="33" fillId="5" borderId="16" xfId="0" applyFont="1" applyFill="1" applyBorder="1" applyAlignment="1">
      <alignment horizontal="left" vertical="center"/>
    </xf>
    <xf numFmtId="0" fontId="33" fillId="5" borderId="17" xfId="0" applyFont="1" applyFill="1" applyBorder="1" applyAlignment="1">
      <alignment vertical="center"/>
    </xf>
    <xf numFmtId="0" fontId="7" fillId="6" borderId="18" xfId="0" applyFont="1" applyFill="1" applyBorder="1" applyAlignment="1">
      <alignment vertical="center"/>
    </xf>
    <xf numFmtId="0" fontId="33" fillId="5" borderId="19" xfId="0" applyFont="1" applyFill="1" applyBorder="1" applyAlignment="1">
      <alignment horizontal="left" vertical="center"/>
    </xf>
    <xf numFmtId="0" fontId="33" fillId="5" borderId="20" xfId="0" applyFont="1" applyFill="1" applyBorder="1" applyAlignment="1">
      <alignment vertical="center"/>
    </xf>
    <xf numFmtId="0" fontId="1" fillId="13" borderId="0" xfId="0" applyFont="1" applyFill="1" applyAlignment="1">
      <alignment horizontal="center"/>
    </xf>
    <xf numFmtId="0" fontId="1" fillId="6" borderId="21" xfId="0" applyFont="1" applyFill="1" applyBorder="1" applyAlignment="1"/>
    <xf numFmtId="0" fontId="1" fillId="0" borderId="0" xfId="0" applyFont="1" applyAlignment="1">
      <alignment horizontal="center"/>
    </xf>
    <xf numFmtId="49" fontId="34" fillId="0" borderId="0" xfId="0" applyNumberFormat="1" applyFont="1" applyFill="1" applyAlignment="1">
      <alignment vertical="top"/>
    </xf>
    <xf numFmtId="49" fontId="34" fillId="0" borderId="0" xfId="0" applyNumberFormat="1" applyFont="1" applyAlignment="1">
      <alignment vertical="top"/>
    </xf>
    <xf numFmtId="49" fontId="27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 applyFill="1" applyAlignment="1">
      <alignment horizontal="left"/>
    </xf>
    <xf numFmtId="49" fontId="25" fillId="0" borderId="0" xfId="0" applyNumberFormat="1" applyFont="1" applyFill="1" applyAlignment="1">
      <alignment horizontal="left" vertical="top"/>
    </xf>
    <xf numFmtId="49" fontId="33" fillId="0" borderId="0" xfId="0" applyNumberFormat="1" applyFont="1" applyFill="1" applyAlignment="1">
      <alignment horizontal="left"/>
    </xf>
    <xf numFmtId="0" fontId="43" fillId="0" borderId="0" xfId="0" applyFont="1" applyFill="1" applyAlignment="1">
      <alignment horizontal="left"/>
    </xf>
    <xf numFmtId="49" fontId="42" fillId="0" borderId="0" xfId="0" applyNumberFormat="1" applyFont="1" applyFill="1" applyAlignment="1">
      <alignment horizontal="left"/>
    </xf>
    <xf numFmtId="49" fontId="24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8" xfId="0" applyNumberFormat="1" applyFont="1" applyBorder="1" applyAlignment="1">
      <alignment horizontal="left"/>
    </xf>
    <xf numFmtId="49" fontId="33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41" fillId="4" borderId="22" xfId="0" applyNumberFormat="1" applyFont="1" applyFill="1" applyBorder="1" applyAlignment="1">
      <alignment vertical="center" shrinkToFit="1"/>
    </xf>
    <xf numFmtId="49" fontId="41" fillId="4" borderId="23" xfId="0" applyNumberFormat="1" applyFont="1" applyFill="1" applyBorder="1" applyAlignment="1">
      <alignment vertical="center" shrinkToFit="1"/>
    </xf>
    <xf numFmtId="49" fontId="41" fillId="4" borderId="24" xfId="0" applyNumberFormat="1" applyFont="1" applyFill="1" applyBorder="1" applyAlignment="1">
      <alignment vertical="center" shrinkToFit="1"/>
    </xf>
    <xf numFmtId="49" fontId="40" fillId="13" borderId="25" xfId="0" applyNumberFormat="1" applyFont="1" applyFill="1" applyBorder="1" applyAlignment="1">
      <alignment horizontal="left" vertical="center"/>
    </xf>
    <xf numFmtId="49" fontId="40" fillId="13" borderId="26" xfId="0" applyNumberFormat="1" applyFont="1" applyFill="1" applyBorder="1" applyAlignment="1">
      <alignment horizontal="right" vertical="center"/>
    </xf>
    <xf numFmtId="49" fontId="6" fillId="13" borderId="25" xfId="0" applyNumberFormat="1" applyFont="1" applyFill="1" applyBorder="1" applyAlignment="1">
      <alignment horizontal="left" vertical="center"/>
    </xf>
    <xf numFmtId="49" fontId="40" fillId="13" borderId="26" xfId="0" applyNumberFormat="1" applyFont="1" applyFill="1" applyBorder="1" applyAlignment="1">
      <alignment horizontal="left" vertical="center"/>
    </xf>
    <xf numFmtId="49" fontId="38" fillId="13" borderId="26" xfId="0" applyNumberFormat="1" applyFont="1" applyFill="1" applyBorder="1" applyAlignment="1">
      <alignment horizontal="left" vertical="center"/>
    </xf>
    <xf numFmtId="0" fontId="1" fillId="13" borderId="27" xfId="0" applyFont="1" applyFill="1" applyBorder="1" applyAlignment="1">
      <alignment horizontal="center" vertical="center"/>
    </xf>
    <xf numFmtId="49" fontId="9" fillId="13" borderId="0" xfId="0" applyNumberFormat="1" applyFont="1" applyFill="1" applyAlignment="1">
      <alignment horizontal="right" vertical="center"/>
    </xf>
    <xf numFmtId="0" fontId="9" fillId="13" borderId="0" xfId="0" applyNumberFormat="1" applyFont="1" applyFill="1" applyAlignment="1">
      <alignment horizontal="left" vertical="center"/>
    </xf>
    <xf numFmtId="49" fontId="30" fillId="13" borderId="26" xfId="0" applyNumberFormat="1" applyFont="1" applyFill="1" applyBorder="1" applyAlignment="1">
      <alignment horizontal="right" vertical="center"/>
    </xf>
    <xf numFmtId="49" fontId="30" fillId="13" borderId="27" xfId="0" applyNumberFormat="1" applyFont="1" applyFill="1" applyBorder="1" applyAlignment="1">
      <alignment horizontal="right" vertical="center"/>
    </xf>
    <xf numFmtId="49" fontId="40" fillId="3" borderId="5" xfId="0" applyNumberFormat="1" applyFont="1" applyFill="1" applyBorder="1" applyAlignment="1">
      <alignment horizontal="left" vertical="center"/>
    </xf>
    <xf numFmtId="49" fontId="40" fillId="0" borderId="0" xfId="0" applyNumberFormat="1" applyFont="1" applyAlignment="1">
      <alignment horizontal="right" vertical="center"/>
    </xf>
    <xf numFmtId="49" fontId="38" fillId="3" borderId="0" xfId="0" applyNumberFormat="1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/>
    </xf>
    <xf numFmtId="14" fontId="21" fillId="0" borderId="8" xfId="0" applyNumberFormat="1" applyFont="1" applyBorder="1" applyAlignment="1">
      <alignment horizontal="left" vertical="center"/>
    </xf>
    <xf numFmtId="49" fontId="20" fillId="0" borderId="8" xfId="0" applyNumberFormat="1" applyFont="1" applyBorder="1" applyAlignment="1">
      <alignment vertical="center"/>
    </xf>
    <xf numFmtId="49" fontId="20" fillId="0" borderId="8" xfId="0" applyNumberFormat="1" applyFont="1" applyBorder="1" applyAlignment="1">
      <alignment horizontal="left" vertical="center"/>
    </xf>
    <xf numFmtId="49" fontId="20" fillId="0" borderId="8" xfId="0" applyNumberFormat="1" applyFont="1" applyBorder="1" applyAlignment="1">
      <alignment horizontal="right" vertical="center"/>
    </xf>
    <xf numFmtId="49" fontId="20" fillId="0" borderId="20" xfId="0" applyNumberFormat="1" applyFont="1" applyBorder="1" applyAlignment="1">
      <alignment horizontal="right" vertical="center"/>
    </xf>
    <xf numFmtId="49" fontId="20" fillId="0" borderId="28" xfId="0" applyNumberFormat="1" applyFont="1" applyBorder="1" applyAlignment="1">
      <alignment horizontal="left" vertical="center"/>
    </xf>
    <xf numFmtId="0" fontId="66" fillId="3" borderId="20" xfId="0" applyFont="1" applyFill="1" applyBorder="1" applyAlignment="1">
      <alignment horizontal="right" vertical="center"/>
    </xf>
    <xf numFmtId="49" fontId="7" fillId="13" borderId="29" xfId="0" applyNumberFormat="1" applyFont="1" applyFill="1" applyBorder="1" applyAlignment="1">
      <alignment horizontal="center" wrapText="1"/>
    </xf>
    <xf numFmtId="49" fontId="7" fillId="13" borderId="30" xfId="0" applyNumberFormat="1" applyFont="1" applyFill="1" applyBorder="1" applyAlignment="1">
      <alignment horizontal="center" wrapText="1"/>
    </xf>
    <xf numFmtId="49" fontId="7" fillId="13" borderId="20" xfId="0" applyNumberFormat="1" applyFont="1" applyFill="1" applyBorder="1" applyAlignment="1">
      <alignment horizontal="center" wrapText="1"/>
    </xf>
    <xf numFmtId="0" fontId="7" fillId="13" borderId="22" xfId="0" applyFont="1" applyFill="1" applyBorder="1" applyAlignment="1">
      <alignment wrapText="1"/>
    </xf>
    <xf numFmtId="0" fontId="7" fillId="13" borderId="24" xfId="0" applyFont="1" applyFill="1" applyBorder="1" applyAlignment="1">
      <alignment wrapText="1"/>
    </xf>
    <xf numFmtId="49" fontId="7" fillId="6" borderId="29" xfId="0" applyNumberFormat="1" applyFont="1" applyFill="1" applyBorder="1" applyAlignment="1">
      <alignment horizontal="center" wrapText="1"/>
    </xf>
    <xf numFmtId="49" fontId="7" fillId="6" borderId="30" xfId="0" applyNumberFormat="1" applyFont="1" applyFill="1" applyBorder="1" applyAlignment="1">
      <alignment horizontal="center" wrapText="1"/>
    </xf>
    <xf numFmtId="49" fontId="7" fillId="6" borderId="31" xfId="0" applyNumberFormat="1" applyFont="1" applyFill="1" applyBorder="1" applyAlignment="1">
      <alignment horizontal="center" wrapText="1"/>
    </xf>
    <xf numFmtId="49" fontId="7" fillId="6" borderId="8" xfId="0" applyNumberFormat="1" applyFont="1" applyFill="1" applyBorder="1" applyAlignment="1">
      <alignment horizontal="center" wrapText="1"/>
    </xf>
    <xf numFmtId="49" fontId="7" fillId="13" borderId="4" xfId="0" applyNumberFormat="1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center" wrapText="1"/>
    </xf>
    <xf numFmtId="0" fontId="6" fillId="6" borderId="24" xfId="0" applyFont="1" applyFill="1" applyBorder="1" applyAlignment="1">
      <alignment horizontal="center" wrapText="1"/>
    </xf>
    <xf numFmtId="0" fontId="32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49" fontId="1" fillId="0" borderId="17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" fontId="39" fillId="6" borderId="16" xfId="0" applyNumberFormat="1" applyFont="1" applyFill="1" applyBorder="1" applyAlignment="1">
      <alignment horizontal="center" vertical="center"/>
    </xf>
    <xf numFmtId="0" fontId="39" fillId="6" borderId="32" xfId="0" applyFont="1" applyFill="1" applyBorder="1" applyAlignment="1">
      <alignment horizontal="center" vertical="center"/>
    </xf>
    <xf numFmtId="1" fontId="39" fillId="6" borderId="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17" xfId="0" applyNumberFormat="1" applyFont="1" applyBorder="1" applyAlignment="1">
      <alignment horizontal="center" vertical="center"/>
    </xf>
    <xf numFmtId="0" fontId="39" fillId="6" borderId="9" xfId="0" applyFont="1" applyFill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6" borderId="35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25" fillId="3" borderId="0" xfId="0" applyNumberFormat="1" applyFont="1" applyFill="1" applyAlignment="1">
      <alignment vertical="top"/>
    </xf>
    <xf numFmtId="49" fontId="19" fillId="3" borderId="0" xfId="0" applyNumberFormat="1" applyFont="1" applyFill="1" applyAlignment="1">
      <alignment horizontal="center"/>
    </xf>
    <xf numFmtId="49" fontId="27" fillId="3" borderId="0" xfId="0" applyNumberFormat="1" applyFont="1" applyFill="1" applyAlignment="1">
      <alignment vertical="top"/>
    </xf>
    <xf numFmtId="49" fontId="26" fillId="3" borderId="0" xfId="0" applyNumberFormat="1" applyFont="1" applyFill="1" applyAlignment="1">
      <alignment vertical="top"/>
    </xf>
    <xf numFmtId="49" fontId="19" fillId="3" borderId="0" xfId="0" applyNumberFormat="1" applyFont="1" applyFill="1" applyAlignment="1">
      <alignment horizontal="left"/>
    </xf>
    <xf numFmtId="49" fontId="33" fillId="3" borderId="0" xfId="0" applyNumberFormat="1" applyFont="1" applyFill="1" applyBorder="1" applyAlignment="1">
      <alignment horizontal="left"/>
    </xf>
    <xf numFmtId="49" fontId="26" fillId="0" borderId="0" xfId="0" applyNumberFormat="1" applyFont="1" applyFill="1" applyBorder="1" applyAlignment="1">
      <alignment vertical="top"/>
    </xf>
    <xf numFmtId="49" fontId="25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/>
    <xf numFmtId="0" fontId="23" fillId="7" borderId="0" xfId="0" applyFont="1" applyFill="1" applyAlignment="1">
      <alignment horizontal="center" vertical="center"/>
    </xf>
    <xf numFmtId="0" fontId="24" fillId="3" borderId="0" xfId="0" applyFont="1" applyFill="1" applyAlignment="1"/>
    <xf numFmtId="49" fontId="24" fillId="3" borderId="0" xfId="0" applyNumberFormat="1" applyFont="1" applyFill="1" applyAlignment="1">
      <alignment horizontal="left"/>
    </xf>
    <xf numFmtId="49" fontId="24" fillId="3" borderId="0" xfId="0" applyNumberFormat="1" applyFont="1" applyFill="1" applyAlignment="1"/>
    <xf numFmtId="49" fontId="1" fillId="3" borderId="0" xfId="0" applyNumberFormat="1" applyFont="1" applyFill="1" applyAlignment="1"/>
    <xf numFmtId="49" fontId="23" fillId="3" borderId="0" xfId="0" applyNumberFormat="1" applyFont="1" applyFill="1" applyAlignment="1"/>
    <xf numFmtId="49" fontId="19" fillId="3" borderId="0" xfId="0" applyNumberFormat="1" applyFont="1" applyFill="1" applyBorder="1" applyAlignment="1">
      <alignment horizontal="left"/>
    </xf>
    <xf numFmtId="49" fontId="23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4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center"/>
    </xf>
    <xf numFmtId="49" fontId="29" fillId="13" borderId="0" xfId="0" applyNumberFormat="1" applyFont="1" applyFill="1" applyAlignment="1">
      <alignment vertical="center"/>
    </xf>
    <xf numFmtId="49" fontId="29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1" fillId="4" borderId="0" xfId="0" applyNumberFormat="1" applyFont="1" applyFill="1" applyBorder="1" applyAlignment="1"/>
    <xf numFmtId="0" fontId="1" fillId="4" borderId="0" xfId="0" applyFont="1" applyFill="1" applyBorder="1" applyAlignment="1">
      <alignment horizontal="center"/>
    </xf>
    <xf numFmtId="14" fontId="21" fillId="3" borderId="8" xfId="0" applyNumberFormat="1" applyFont="1" applyFill="1" applyBorder="1" applyAlignment="1">
      <alignment horizontal="left" vertical="center"/>
    </xf>
    <xf numFmtId="49" fontId="21" fillId="3" borderId="8" xfId="0" applyNumberFormat="1" applyFont="1" applyFill="1" applyBorder="1" applyAlignment="1">
      <alignment vertical="center"/>
    </xf>
    <xf numFmtId="49" fontId="21" fillId="3" borderId="8" xfId="1" applyNumberFormat="1" applyFont="1" applyFill="1" applyBorder="1" applyAlignment="1" applyProtection="1">
      <alignment vertical="center"/>
      <protection locked="0"/>
    </xf>
    <xf numFmtId="49" fontId="22" fillId="3" borderId="8" xfId="0" applyNumberFormat="1" applyFont="1" applyFill="1" applyBorder="1" applyAlignment="1">
      <alignment vertical="center"/>
    </xf>
    <xf numFmtId="49" fontId="20" fillId="3" borderId="8" xfId="0" applyNumberFormat="1" applyFont="1" applyFill="1" applyBorder="1" applyAlignment="1">
      <alignment horizontal="right" vertical="center"/>
    </xf>
    <xf numFmtId="49" fontId="22" fillId="0" borderId="0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>
      <alignment vertical="center"/>
    </xf>
    <xf numFmtId="49" fontId="1" fillId="5" borderId="0" xfId="0" applyNumberFormat="1" applyFont="1" applyFill="1" applyBorder="1" applyAlignment="1"/>
    <xf numFmtId="0" fontId="1" fillId="5" borderId="0" xfId="0" applyFont="1" applyFill="1" applyBorder="1" applyAlignment="1">
      <alignment horizontal="center"/>
    </xf>
    <xf numFmtId="0" fontId="1" fillId="13" borderId="0" xfId="0" applyFont="1" applyFill="1" applyAlignment="1"/>
    <xf numFmtId="0" fontId="32" fillId="13" borderId="0" xfId="0" applyFont="1" applyFill="1" applyAlignment="1">
      <alignment horizontal="center" shrinkToFit="1"/>
    </xf>
    <xf numFmtId="49" fontId="1" fillId="8" borderId="0" xfId="0" applyNumberFormat="1" applyFont="1" applyFill="1" applyBorder="1" applyAlignment="1"/>
    <xf numFmtId="0" fontId="1" fillId="8" borderId="0" xfId="0" applyFont="1" applyFill="1" applyBorder="1" applyAlignment="1">
      <alignment horizontal="center"/>
    </xf>
    <xf numFmtId="0" fontId="1" fillId="3" borderId="0" xfId="0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horizontal="center"/>
    </xf>
    <xf numFmtId="0" fontId="67" fillId="14" borderId="0" xfId="0" applyFont="1" applyFill="1" applyAlignment="1"/>
    <xf numFmtId="0" fontId="11" fillId="3" borderId="9" xfId="0" applyFont="1" applyFill="1" applyBorder="1" applyAlignment="1">
      <alignment horizontal="center" vertical="center" shrinkToFit="1"/>
    </xf>
    <xf numFmtId="0" fontId="11" fillId="3" borderId="9" xfId="0" applyFont="1" applyFill="1" applyBorder="1" applyAlignment="1">
      <alignment vertical="center"/>
    </xf>
    <xf numFmtId="0" fontId="1" fillId="3" borderId="9" xfId="0" applyFont="1" applyFill="1" applyBorder="1" applyAlignment="1"/>
    <xf numFmtId="0" fontId="1" fillId="14" borderId="9" xfId="0" applyFont="1" applyFill="1" applyBorder="1" applyAlignment="1">
      <alignment horizontal="center"/>
    </xf>
    <xf numFmtId="0" fontId="1" fillId="15" borderId="3" xfId="0" applyNumberFormat="1" applyFont="1" applyFill="1" applyBorder="1" applyAlignment="1">
      <alignment horizontal="center"/>
    </xf>
    <xf numFmtId="0" fontId="31" fillId="3" borderId="9" xfId="0" applyFont="1" applyFill="1" applyBorder="1" applyAlignment="1">
      <alignment horizontal="center"/>
    </xf>
    <xf numFmtId="0" fontId="67" fillId="3" borderId="0" xfId="0" applyFont="1" applyFill="1" applyAlignment="1"/>
    <xf numFmtId="0" fontId="31" fillId="3" borderId="0" xfId="0" applyFont="1" applyFill="1" applyBorder="1" applyAlignment="1">
      <alignment horizontal="center"/>
    </xf>
    <xf numFmtId="0" fontId="1" fillId="9" borderId="0" xfId="0" applyFont="1" applyFill="1" applyAlignment="1"/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/>
    <xf numFmtId="0" fontId="9" fillId="13" borderId="6" xfId="0" applyFont="1" applyFill="1" applyBorder="1" applyAlignment="1">
      <alignment vertical="center"/>
    </xf>
    <xf numFmtId="0" fontId="9" fillId="13" borderId="3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49" fontId="30" fillId="13" borderId="10" xfId="0" applyNumberFormat="1" applyFont="1" applyFill="1" applyBorder="1" applyAlignment="1">
      <alignment horizontal="center" vertical="center"/>
    </xf>
    <xf numFmtId="49" fontId="30" fillId="13" borderId="10" xfId="0" applyNumberFormat="1" applyFont="1" applyFill="1" applyBorder="1" applyAlignment="1">
      <alignment vertical="center"/>
    </xf>
    <xf numFmtId="0" fontId="1" fillId="13" borderId="36" xfId="0" applyFont="1" applyFill="1" applyBorder="1" applyAlignment="1"/>
    <xf numFmtId="49" fontId="29" fillId="13" borderId="10" xfId="0" applyNumberFormat="1" applyFont="1" applyFill="1" applyBorder="1" applyAlignment="1">
      <alignment vertical="center"/>
    </xf>
    <xf numFmtId="49" fontId="9" fillId="13" borderId="10" xfId="0" applyNumberFormat="1" applyFont="1" applyFill="1" applyBorder="1" applyAlignment="1">
      <alignment horizontal="left" vertical="center"/>
    </xf>
    <xf numFmtId="0" fontId="1" fillId="13" borderId="7" xfId="0" applyFont="1" applyFill="1" applyBorder="1" applyAlignment="1"/>
    <xf numFmtId="0" fontId="1" fillId="0" borderId="40" xfId="0" applyFont="1" applyBorder="1" applyAlignment="1"/>
    <xf numFmtId="49" fontId="9" fillId="0" borderId="0" xfId="0" applyNumberFormat="1" applyFont="1" applyFill="1" applyBorder="1" applyAlignment="1">
      <alignment horizontal="left" vertical="center"/>
    </xf>
    <xf numFmtId="49" fontId="7" fillId="3" borderId="39" xfId="0" applyNumberFormat="1" applyFont="1" applyFill="1" applyBorder="1" applyAlignment="1">
      <alignment vertical="center"/>
    </xf>
    <xf numFmtId="49" fontId="7" fillId="3" borderId="10" xfId="0" applyNumberFormat="1" applyFont="1" applyFill="1" applyBorder="1" applyAlignment="1">
      <alignment vertical="center"/>
    </xf>
    <xf numFmtId="49" fontId="7" fillId="3" borderId="41" xfId="0" applyNumberFormat="1" applyFont="1" applyFill="1" applyBorder="1" applyAlignment="1">
      <alignment horizontal="right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6" fillId="3" borderId="39" xfId="0" applyNumberFormat="1" applyFont="1" applyFill="1" applyBorder="1" applyAlignment="1">
      <alignment horizontal="center" vertical="center"/>
    </xf>
    <xf numFmtId="49" fontId="8" fillId="3" borderId="10" xfId="0" applyNumberFormat="1" applyFont="1" applyFill="1" applyBorder="1" applyAlignment="1">
      <alignment vertical="center"/>
    </xf>
    <xf numFmtId="49" fontId="7" fillId="3" borderId="41" xfId="0" applyNumberFormat="1" applyFont="1" applyFill="1" applyBorder="1" applyAlignment="1">
      <alignment vertical="center"/>
    </xf>
    <xf numFmtId="49" fontId="9" fillId="3" borderId="39" xfId="0" applyNumberFormat="1" applyFont="1" applyFill="1" applyBorder="1" applyAlignment="1">
      <alignment vertical="center"/>
    </xf>
    <xf numFmtId="0" fontId="1" fillId="3" borderId="10" xfId="0" applyFont="1" applyFill="1" applyBorder="1" applyAlignment="1"/>
    <xf numFmtId="0" fontId="1" fillId="3" borderId="42" xfId="0" applyFont="1" applyFill="1" applyBorder="1" applyAlignment="1"/>
    <xf numFmtId="49" fontId="8" fillId="0" borderId="0" xfId="0" applyNumberFormat="1" applyFont="1" applyFill="1" applyBorder="1" applyAlignment="1">
      <alignment vertical="center"/>
    </xf>
    <xf numFmtId="49" fontId="7" fillId="3" borderId="43" xfId="0" applyNumberFormat="1" applyFont="1" applyFill="1" applyBorder="1" applyAlignment="1">
      <alignment vertical="center"/>
    </xf>
    <xf numFmtId="49" fontId="7" fillId="3" borderId="9" xfId="0" applyNumberFormat="1" applyFont="1" applyFill="1" applyBorder="1" applyAlignment="1">
      <alignment vertical="center"/>
    </xf>
    <xf numFmtId="49" fontId="7" fillId="3" borderId="32" xfId="0" applyNumberFormat="1" applyFont="1" applyFill="1" applyBorder="1" applyAlignment="1">
      <alignment horizontal="right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6" fillId="3" borderId="40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vertical="center"/>
    </xf>
    <xf numFmtId="49" fontId="8" fillId="3" borderId="0" xfId="0" applyNumberFormat="1" applyFont="1" applyFill="1" applyBorder="1" applyAlignment="1">
      <alignment vertical="center"/>
    </xf>
    <xf numFmtId="49" fontId="7" fillId="3" borderId="42" xfId="0" applyNumberFormat="1" applyFont="1" applyFill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1" fillId="3" borderId="32" xfId="0" applyFont="1" applyFill="1" applyBorder="1" applyAlignment="1"/>
    <xf numFmtId="49" fontId="7" fillId="0" borderId="0" xfId="0" applyNumberFormat="1" applyFont="1" applyFill="1" applyBorder="1" applyAlignment="1">
      <alignment vertical="center"/>
    </xf>
    <xf numFmtId="49" fontId="7" fillId="13" borderId="39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vertical="center"/>
    </xf>
    <xf numFmtId="49" fontId="7" fillId="13" borderId="41" xfId="0" applyNumberFormat="1" applyFont="1" applyFill="1" applyBorder="1" applyAlignment="1">
      <alignment horizontal="right" vertical="center"/>
    </xf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41" xfId="0" applyFont="1" applyFill="1" applyBorder="1" applyAlignment="1"/>
    <xf numFmtId="0" fontId="7" fillId="13" borderId="40" xfId="0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horizontal="right" vertical="center"/>
    </xf>
    <xf numFmtId="49" fontId="7" fillId="13" borderId="42" xfId="0" applyNumberFormat="1" applyFont="1" applyFill="1" applyBorder="1" applyAlignment="1">
      <alignment horizontal="right" vertical="center"/>
    </xf>
    <xf numFmtId="49" fontId="7" fillId="3" borderId="40" xfId="0" applyNumberFormat="1" applyFont="1" applyFill="1" applyBorder="1" applyAlignment="1">
      <alignment vertical="center"/>
    </xf>
    <xf numFmtId="0" fontId="9" fillId="13" borderId="40" xfId="0" applyFont="1" applyFill="1" applyBorder="1" applyAlignment="1">
      <alignment vertical="center"/>
    </xf>
    <xf numFmtId="0" fontId="9" fillId="13" borderId="0" xfId="0" applyFont="1" applyFill="1" applyBorder="1" applyAlignment="1">
      <alignment vertical="center"/>
    </xf>
    <xf numFmtId="0" fontId="9" fillId="13" borderId="42" xfId="0" applyFont="1" applyFill="1" applyBorder="1" applyAlignment="1">
      <alignment vertical="center"/>
    </xf>
    <xf numFmtId="49" fontId="7" fillId="13" borderId="40" xfId="0" applyNumberFormat="1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vertical="center"/>
    </xf>
    <xf numFmtId="0" fontId="7" fillId="13" borderId="42" xfId="0" applyFont="1" applyFill="1" applyBorder="1" applyAlignment="1">
      <alignment horizontal="right" vertical="center"/>
    </xf>
    <xf numFmtId="49" fontId="7" fillId="13" borderId="43" xfId="0" applyNumberFormat="1" applyFont="1" applyFill="1" applyBorder="1" applyAlignment="1">
      <alignment vertical="center"/>
    </xf>
    <xf numFmtId="49" fontId="7" fillId="13" borderId="9" xfId="0" applyNumberFormat="1" applyFont="1" applyFill="1" applyBorder="1" applyAlignment="1">
      <alignment vertical="center"/>
    </xf>
    <xf numFmtId="0" fontId="7" fillId="13" borderId="32" xfId="0" applyFont="1" applyFill="1" applyBorder="1" applyAlignment="1">
      <alignment horizontal="right" vertical="center"/>
    </xf>
    <xf numFmtId="49" fontId="7" fillId="3" borderId="43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49" fontId="6" fillId="3" borderId="43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vertical="center"/>
    </xf>
    <xf numFmtId="49" fontId="7" fillId="3" borderId="32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1" fillId="0" borderId="0" xfId="0" applyFont="1" applyFill="1" applyAlignment="1"/>
    <xf numFmtId="0" fontId="25" fillId="0" borderId="0" xfId="0" applyFont="1" applyAlignment="1">
      <alignment vertical="top"/>
    </xf>
    <xf numFmtId="49" fontId="34" fillId="3" borderId="0" xfId="0" applyNumberFormat="1" applyFont="1" applyFill="1" applyAlignment="1">
      <alignment vertical="top"/>
    </xf>
    <xf numFmtId="49" fontId="33" fillId="3" borderId="0" xfId="0" applyNumberFormat="1" applyFont="1" applyFill="1" applyAlignment="1">
      <alignment horizontal="left"/>
    </xf>
    <xf numFmtId="0" fontId="25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/>
    <xf numFmtId="0" fontId="38" fillId="0" borderId="0" xfId="0" applyFont="1" applyAlignment="1">
      <alignment vertical="center"/>
    </xf>
    <xf numFmtId="0" fontId="38" fillId="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9" fontId="1" fillId="3" borderId="8" xfId="0" applyNumberFormat="1" applyFont="1" applyFill="1" applyBorder="1" applyAlignment="1">
      <alignment vertical="center"/>
    </xf>
    <xf numFmtId="0" fontId="20" fillId="3" borderId="8" xfId="0" applyFont="1" applyFill="1" applyBorder="1" applyAlignment="1">
      <alignment horizontal="left" vertical="center"/>
    </xf>
    <xf numFmtId="0" fontId="21" fillId="3" borderId="0" xfId="0" applyFont="1" applyFill="1" applyAlignment="1">
      <alignment vertical="center"/>
    </xf>
    <xf numFmtId="49" fontId="7" fillId="13" borderId="0" xfId="0" applyNumberFormat="1" applyFont="1" applyFill="1" applyAlignment="1">
      <alignment horizontal="right" vertical="center"/>
    </xf>
    <xf numFmtId="49" fontId="7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horizontal="center" vertical="center" shrinkToFit="1"/>
    </xf>
    <xf numFmtId="49" fontId="7" fillId="13" borderId="0" xfId="0" applyNumberFormat="1" applyFont="1" applyFill="1" applyAlignment="1">
      <alignment horizontal="left" vertical="center"/>
    </xf>
    <xf numFmtId="49" fontId="8" fillId="13" borderId="0" xfId="0" applyNumberFormat="1" applyFont="1" applyFill="1" applyAlignment="1">
      <alignment horizontal="center" vertical="center"/>
    </xf>
    <xf numFmtId="49" fontId="8" fillId="13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13" borderId="0" xfId="0" applyNumberFormat="1" applyFont="1" applyFill="1" applyAlignment="1">
      <alignment horizontal="right" vertical="center"/>
    </xf>
    <xf numFmtId="0" fontId="19" fillId="13" borderId="0" xfId="0" applyNumberFormat="1" applyFont="1" applyFill="1" applyAlignment="1">
      <alignment horizontal="center" vertical="center"/>
    </xf>
    <xf numFmtId="0" fontId="19" fillId="13" borderId="0" xfId="0" applyNumberFormat="1" applyFont="1" applyFill="1" applyAlignment="1">
      <alignment horizontal="left" vertical="center"/>
    </xf>
    <xf numFmtId="0" fontId="19" fillId="13" borderId="0" xfId="0" applyNumberFormat="1" applyFont="1" applyFill="1" applyAlignment="1">
      <alignment vertical="center"/>
    </xf>
    <xf numFmtId="0" fontId="37" fillId="13" borderId="0" xfId="0" applyNumberFormat="1" applyFont="1" applyFill="1" applyAlignment="1">
      <alignment horizontal="center" vertical="center"/>
    </xf>
    <xf numFmtId="0" fontId="37" fillId="13" borderId="0" xfId="0" applyNumberFormat="1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9" fillId="4" borderId="0" xfId="0" applyFont="1" applyFill="1" applyAlignment="1"/>
    <xf numFmtId="0" fontId="19" fillId="4" borderId="0" xfId="0" applyFont="1" applyFill="1" applyAlignment="1">
      <alignment horizontal="center"/>
    </xf>
    <xf numFmtId="0" fontId="19" fillId="3" borderId="0" xfId="0" applyFont="1" applyFill="1" applyAlignment="1"/>
    <xf numFmtId="49" fontId="12" fillId="13" borderId="0" xfId="0" applyNumberFormat="1" applyFont="1" applyFill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36" fillId="3" borderId="0" xfId="0" applyFont="1" applyFill="1" applyAlignment="1">
      <alignment vertical="center"/>
    </xf>
    <xf numFmtId="49" fontId="11" fillId="3" borderId="0" xfId="0" applyNumberFormat="1" applyFont="1" applyFill="1" applyAlignment="1">
      <alignment vertical="center"/>
    </xf>
    <xf numFmtId="49" fontId="36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5" xfId="0" applyFont="1" applyFill="1" applyBorder="1" applyAlignment="1">
      <alignment vertical="center"/>
    </xf>
    <xf numFmtId="49" fontId="11" fillId="13" borderId="0" xfId="0" applyNumberFormat="1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28" fillId="3" borderId="41" xfId="0" applyFont="1" applyFill="1" applyBorder="1" applyAlignment="1">
      <alignment horizontal="right" vertical="center"/>
    </xf>
    <xf numFmtId="0" fontId="14" fillId="3" borderId="9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8" fillId="3" borderId="42" xfId="0" applyFont="1" applyFill="1" applyBorder="1" applyAlignment="1">
      <alignment horizontal="right" vertical="center"/>
    </xf>
    <xf numFmtId="49" fontId="14" fillId="3" borderId="9" xfId="0" applyNumberFormat="1" applyFont="1" applyFill="1" applyBorder="1" applyAlignment="1">
      <alignment vertical="center"/>
    </xf>
    <xf numFmtId="49" fontId="14" fillId="3" borderId="0" xfId="0" applyNumberFormat="1" applyFont="1" applyFill="1" applyAlignment="1">
      <alignment vertical="center"/>
    </xf>
    <xf numFmtId="0" fontId="14" fillId="3" borderId="42" xfId="0" applyFont="1" applyFill="1" applyBorder="1" applyAlignment="1">
      <alignment vertical="center"/>
    </xf>
    <xf numFmtId="49" fontId="14" fillId="3" borderId="42" xfId="0" applyNumberFormat="1" applyFont="1" applyFill="1" applyBorder="1" applyAlignment="1">
      <alignment vertical="center"/>
    </xf>
    <xf numFmtId="0" fontId="14" fillId="3" borderId="32" xfId="0" applyFont="1" applyFill="1" applyBorder="1" applyAlignment="1">
      <alignment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49" fontId="14" fillId="3" borderId="0" xfId="0" applyNumberFormat="1" applyFont="1" applyFill="1" applyBorder="1" applyAlignment="1">
      <alignment vertical="center"/>
    </xf>
    <xf numFmtId="49" fontId="11" fillId="3" borderId="0" xfId="0" applyNumberFormat="1" applyFont="1" applyFill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14" fillId="3" borderId="32" xfId="0" applyNumberFormat="1" applyFont="1" applyFill="1" applyBorder="1" applyAlignment="1">
      <alignment vertical="center"/>
    </xf>
    <xf numFmtId="49" fontId="12" fillId="3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left" vertical="center"/>
    </xf>
    <xf numFmtId="49" fontId="1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49" fontId="10" fillId="3" borderId="0" xfId="0" applyNumberFormat="1" applyFont="1" applyFill="1" applyAlignment="1">
      <alignment vertical="center"/>
    </xf>
    <xf numFmtId="49" fontId="35" fillId="0" borderId="0" xfId="0" applyNumberFormat="1" applyFont="1" applyAlignment="1">
      <alignment horizontal="center" vertical="center"/>
    </xf>
    <xf numFmtId="49" fontId="35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vertical="center"/>
    </xf>
    <xf numFmtId="49" fontId="30" fillId="13" borderId="36" xfId="0" applyNumberFormat="1" applyFont="1" applyFill="1" applyBorder="1" applyAlignment="1">
      <alignment horizontal="center" vertical="center"/>
    </xf>
    <xf numFmtId="49" fontId="30" fillId="13" borderId="36" xfId="0" applyNumberFormat="1" applyFont="1" applyFill="1" applyBorder="1" applyAlignment="1">
      <alignment vertical="center"/>
    </xf>
    <xf numFmtId="49" fontId="30" fillId="13" borderId="7" xfId="0" applyNumberFormat="1" applyFont="1" applyFill="1" applyBorder="1" applyAlignment="1">
      <alignment horizontal="center" vertical="center"/>
    </xf>
    <xf numFmtId="49" fontId="29" fillId="13" borderId="36" xfId="0" applyNumberFormat="1" applyFont="1" applyFill="1" applyBorder="1" applyAlignment="1">
      <alignment vertical="center"/>
    </xf>
    <xf numFmtId="49" fontId="29" fillId="13" borderId="7" xfId="0" applyNumberFormat="1" applyFont="1" applyFill="1" applyBorder="1" applyAlignment="1">
      <alignment vertical="center"/>
    </xf>
    <xf numFmtId="49" fontId="9" fillId="13" borderId="36" xfId="0" applyNumberFormat="1" applyFont="1" applyFill="1" applyBorder="1" applyAlignment="1">
      <alignment horizontal="left" vertical="center"/>
    </xf>
    <xf numFmtId="49" fontId="9" fillId="0" borderId="36" xfId="0" applyNumberFormat="1" applyFont="1" applyBorder="1" applyAlignment="1">
      <alignment horizontal="left" vertical="center"/>
    </xf>
    <xf numFmtId="49" fontId="29" fillId="3" borderId="7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49" fontId="7" fillId="3" borderId="10" xfId="0" applyNumberFormat="1" applyFont="1" applyFill="1" applyBorder="1" applyAlignment="1">
      <alignment horizontal="right" vertical="center"/>
    </xf>
    <xf numFmtId="49" fontId="7" fillId="3" borderId="0" xfId="0" applyNumberFormat="1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49" fontId="8" fillId="3" borderId="0" xfId="0" applyNumberFormat="1" applyFont="1" applyFill="1" applyAlignment="1">
      <alignment vertical="center"/>
    </xf>
    <xf numFmtId="49" fontId="8" fillId="3" borderId="42" xfId="0" applyNumberFormat="1" applyFont="1" applyFill="1" applyBorder="1" applyAlignment="1">
      <alignment vertical="center"/>
    </xf>
    <xf numFmtId="49" fontId="9" fillId="3" borderId="10" xfId="0" applyNumberFormat="1" applyFont="1" applyFill="1" applyBorder="1" applyAlignment="1">
      <alignment vertical="center"/>
    </xf>
    <xf numFmtId="49" fontId="7" fillId="3" borderId="9" xfId="0" applyNumberFormat="1" applyFont="1" applyFill="1" applyBorder="1" applyAlignment="1">
      <alignment horizontal="right" vertical="center"/>
    </xf>
    <xf numFmtId="49" fontId="8" fillId="3" borderId="32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horizontal="right" vertical="center"/>
    </xf>
    <xf numFmtId="0" fontId="7" fillId="13" borderId="0" xfId="0" applyFont="1" applyFill="1" applyBorder="1" applyAlignment="1">
      <alignment horizontal="right" vertical="center"/>
    </xf>
    <xf numFmtId="0" fontId="7" fillId="13" borderId="9" xfId="0" applyFont="1" applyFill="1" applyBorder="1" applyAlignment="1">
      <alignment horizontal="right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6" fillId="3" borderId="9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right" vertical="center"/>
    </xf>
    <xf numFmtId="0" fontId="8" fillId="0" borderId="0" xfId="0" applyFont="1" applyAlignment="1"/>
    <xf numFmtId="0" fontId="23" fillId="0" borderId="0" xfId="0" applyFont="1" applyAlignment="1"/>
    <xf numFmtId="49" fontId="25" fillId="3" borderId="0" xfId="0" applyNumberFormat="1" applyFont="1" applyFill="1" applyAlignment="1" applyProtection="1">
      <alignment vertical="top"/>
      <protection locked="0"/>
    </xf>
    <xf numFmtId="49" fontId="19" fillId="3" borderId="0" xfId="0" applyNumberFormat="1" applyFont="1" applyFill="1" applyAlignment="1" applyProtection="1">
      <alignment horizontal="center"/>
      <protection locked="0"/>
    </xf>
    <xf numFmtId="49" fontId="27" fillId="3" borderId="0" xfId="0" applyNumberFormat="1" applyFont="1" applyFill="1" applyAlignment="1" applyProtection="1">
      <alignment vertical="top"/>
      <protection locked="0"/>
    </xf>
    <xf numFmtId="49" fontId="26" fillId="3" borderId="0" xfId="0" applyNumberFormat="1" applyFont="1" applyFill="1" applyAlignment="1" applyProtection="1">
      <alignment vertical="top"/>
      <protection locked="0"/>
    </xf>
    <xf numFmtId="49" fontId="19" fillId="3" borderId="0" xfId="0" applyNumberFormat="1" applyFont="1" applyFill="1" applyAlignment="1" applyProtection="1">
      <alignment horizontal="left"/>
      <protection locked="0"/>
    </xf>
    <xf numFmtId="49" fontId="33" fillId="3" borderId="0" xfId="0" applyNumberFormat="1" applyFont="1" applyFill="1" applyBorder="1" applyAlignment="1" applyProtection="1">
      <alignment horizontal="left"/>
      <protection locked="0"/>
    </xf>
    <xf numFmtId="49" fontId="26" fillId="0" borderId="0" xfId="0" applyNumberFormat="1" applyFont="1" applyFill="1" applyBorder="1" applyAlignment="1" applyProtection="1">
      <alignment vertical="top"/>
      <protection locked="0"/>
    </xf>
    <xf numFmtId="49" fontId="25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protection locked="0"/>
    </xf>
    <xf numFmtId="0" fontId="23" fillId="7" borderId="0" xfId="0" applyFont="1" applyFill="1" applyAlignment="1" applyProtection="1">
      <alignment horizontal="center" vertical="center"/>
      <protection locked="0"/>
    </xf>
    <xf numFmtId="0" fontId="24" fillId="3" borderId="0" xfId="0" applyFont="1" applyFill="1" applyAlignment="1" applyProtection="1">
      <protection locked="0"/>
    </xf>
    <xf numFmtId="49" fontId="24" fillId="3" borderId="0" xfId="0" applyNumberFormat="1" applyFont="1" applyFill="1" applyAlignment="1" applyProtection="1">
      <alignment horizontal="left"/>
      <protection locked="0"/>
    </xf>
    <xf numFmtId="49" fontId="24" fillId="3" borderId="0" xfId="0" applyNumberFormat="1" applyFont="1" applyFill="1" applyAlignment="1" applyProtection="1">
      <protection locked="0"/>
    </xf>
    <xf numFmtId="49" fontId="1" fillId="3" borderId="0" xfId="0" applyNumberFormat="1" applyFont="1" applyFill="1" applyAlignment="1" applyProtection="1">
      <protection locked="0"/>
    </xf>
    <xf numFmtId="49" fontId="23" fillId="3" borderId="0" xfId="0" applyNumberFormat="1" applyFont="1" applyFill="1" applyAlignment="1" applyProtection="1">
      <protection locked="0"/>
    </xf>
    <xf numFmtId="49" fontId="19" fillId="3" borderId="0" xfId="0" applyNumberFormat="1" applyFont="1" applyFill="1" applyBorder="1" applyAlignment="1" applyProtection="1">
      <alignment horizontal="left"/>
      <protection locked="0"/>
    </xf>
    <xf numFmtId="49" fontId="23" fillId="0" borderId="0" xfId="0" applyNumberFormat="1" applyFont="1" applyFill="1" applyBorder="1" applyAlignment="1" applyProtection="1">
      <protection locked="0"/>
    </xf>
    <xf numFmtId="49" fontId="1" fillId="0" borderId="0" xfId="0" applyNumberFormat="1" applyFont="1" applyFill="1" applyBorder="1" applyAlignment="1" applyProtection="1">
      <protection locked="0"/>
    </xf>
    <xf numFmtId="49" fontId="1" fillId="4" borderId="0" xfId="0" applyNumberFormat="1" applyFont="1" applyFill="1" applyAlignment="1" applyProtection="1">
      <protection locked="0"/>
    </xf>
    <xf numFmtId="0" fontId="1" fillId="4" borderId="0" xfId="0" applyFont="1" applyFill="1" applyAlignment="1" applyProtection="1">
      <protection locked="0"/>
    </xf>
    <xf numFmtId="0" fontId="1" fillId="4" borderId="0" xfId="0" applyFont="1" applyFill="1" applyAlignment="1" applyProtection="1">
      <alignment horizontal="center"/>
      <protection locked="0"/>
    </xf>
    <xf numFmtId="49" fontId="9" fillId="13" borderId="0" xfId="0" applyNumberFormat="1" applyFont="1" applyFill="1" applyAlignment="1" applyProtection="1">
      <alignment vertical="center"/>
      <protection locked="0"/>
    </xf>
    <xf numFmtId="49" fontId="29" fillId="13" borderId="0" xfId="0" applyNumberFormat="1" applyFont="1" applyFill="1" applyAlignment="1" applyProtection="1">
      <alignment vertical="center"/>
      <protection locked="0"/>
    </xf>
    <xf numFmtId="49" fontId="30" fillId="13" borderId="0" xfId="0" applyNumberFormat="1" applyFont="1" applyFill="1" applyAlignment="1" applyProtection="1">
      <alignment horizontal="right" vertical="center"/>
      <protection locked="0"/>
    </xf>
    <xf numFmtId="49" fontId="29" fillId="0" borderId="0" xfId="0" applyNumberFormat="1" applyFont="1" applyFill="1" applyBorder="1" applyAlignment="1" applyProtection="1">
      <alignment vertical="center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" fillId="4" borderId="0" xfId="0" applyNumberFormat="1" applyFont="1" applyFill="1" applyBorder="1" applyAlignment="1" applyProtection="1">
      <protection locked="0"/>
    </xf>
    <xf numFmtId="0" fontId="1" fillId="4" borderId="0" xfId="0" applyFont="1" applyFill="1" applyBorder="1" applyAlignment="1" applyProtection="1">
      <alignment horizontal="center"/>
      <protection locked="0"/>
    </xf>
    <xf numFmtId="14" fontId="21" fillId="3" borderId="8" xfId="0" applyNumberFormat="1" applyFont="1" applyFill="1" applyBorder="1" applyAlignment="1" applyProtection="1">
      <alignment horizontal="left" vertical="center"/>
      <protection locked="0"/>
    </xf>
    <xf numFmtId="49" fontId="21" fillId="3" borderId="8" xfId="0" applyNumberFormat="1" applyFont="1" applyFill="1" applyBorder="1" applyAlignment="1" applyProtection="1">
      <alignment vertical="center"/>
      <protection locked="0"/>
    </xf>
    <xf numFmtId="49" fontId="22" fillId="3" borderId="8" xfId="0" applyNumberFormat="1" applyFont="1" applyFill="1" applyBorder="1" applyAlignment="1" applyProtection="1">
      <alignment vertical="center"/>
      <protection locked="0"/>
    </xf>
    <xf numFmtId="49" fontId="20" fillId="3" borderId="8" xfId="0" applyNumberFormat="1" applyFont="1" applyFill="1" applyBorder="1" applyAlignment="1" applyProtection="1">
      <alignment horizontal="right" vertical="center"/>
      <protection locked="0"/>
    </xf>
    <xf numFmtId="49" fontId="22" fillId="0" borderId="0" xfId="0" applyNumberFormat="1" applyFont="1" applyFill="1" applyBorder="1" applyAlignment="1" applyProtection="1">
      <alignment vertical="center"/>
      <protection locked="0"/>
    </xf>
    <xf numFmtId="49" fontId="21" fillId="0" borderId="0" xfId="0" applyNumberFormat="1" applyFont="1" applyFill="1" applyBorder="1" applyAlignment="1" applyProtection="1">
      <alignment vertical="center"/>
      <protection locked="0"/>
    </xf>
    <xf numFmtId="49" fontId="1" fillId="5" borderId="0" xfId="0" applyNumberFormat="1" applyFont="1" applyFill="1" applyBorder="1" applyAlignment="1" applyProtection="1"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protection locked="0"/>
    </xf>
    <xf numFmtId="0" fontId="1" fillId="13" borderId="0" xfId="0" applyFont="1" applyFill="1" applyAlignment="1" applyProtection="1">
      <protection locked="0"/>
    </xf>
    <xf numFmtId="0" fontId="32" fillId="13" borderId="0" xfId="0" applyFont="1" applyFill="1" applyAlignment="1" applyProtection="1">
      <alignment horizontal="center" shrinkToFit="1"/>
      <protection locked="0"/>
    </xf>
    <xf numFmtId="49" fontId="1" fillId="8" borderId="0" xfId="0" applyNumberFormat="1" applyFont="1" applyFill="1" applyBorder="1" applyAlignment="1" applyProtection="1">
      <protection locked="0"/>
    </xf>
    <xf numFmtId="0" fontId="1" fillId="8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protection locked="0"/>
    </xf>
    <xf numFmtId="0" fontId="1" fillId="3" borderId="0" xfId="0" applyFont="1" applyFill="1" applyAlignment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67" fillId="14" borderId="0" xfId="0" applyFont="1" applyFill="1" applyAlignment="1" applyProtection="1">
      <protection locked="0"/>
    </xf>
    <xf numFmtId="0" fontId="11" fillId="3" borderId="9" xfId="0" applyFont="1" applyFill="1" applyBorder="1" applyAlignment="1" applyProtection="1">
      <alignment horizontal="center" vertical="center" shrinkToFit="1"/>
      <protection locked="0"/>
    </xf>
    <xf numFmtId="0" fontId="1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protection locked="0"/>
    </xf>
    <xf numFmtId="0" fontId="1" fillId="14" borderId="9" xfId="0" applyFont="1" applyFill="1" applyBorder="1" applyAlignment="1" applyProtection="1">
      <alignment horizontal="center"/>
      <protection locked="0"/>
    </xf>
    <xf numFmtId="0" fontId="1" fillId="15" borderId="3" xfId="0" applyNumberFormat="1" applyFont="1" applyFill="1" applyBorder="1" applyAlignment="1" applyProtection="1">
      <alignment horizontal="center"/>
      <protection locked="0"/>
    </xf>
    <xf numFmtId="0" fontId="31" fillId="3" borderId="9" xfId="0" applyFont="1" applyFill="1" applyBorder="1" applyAlignment="1" applyProtection="1">
      <alignment horizontal="center"/>
      <protection locked="0"/>
    </xf>
    <xf numFmtId="0" fontId="67" fillId="3" borderId="0" xfId="0" applyFont="1" applyFill="1" applyAlignment="1" applyProtection="1">
      <protection locked="0"/>
    </xf>
    <xf numFmtId="0" fontId="31" fillId="3" borderId="0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protection locked="0"/>
    </xf>
    <xf numFmtId="0" fontId="9" fillId="13" borderId="6" xfId="0" applyFont="1" applyFill="1" applyBorder="1" applyAlignment="1" applyProtection="1">
      <alignment vertical="center"/>
      <protection locked="0"/>
    </xf>
    <xf numFmtId="0" fontId="9" fillId="13" borderId="36" xfId="0" applyFont="1" applyFill="1" applyBorder="1" applyAlignment="1" applyProtection="1">
      <alignment vertical="center"/>
      <protection locked="0"/>
    </xf>
    <xf numFmtId="0" fontId="9" fillId="13" borderId="7" xfId="0" applyFont="1" applyFill="1" applyBorder="1" applyAlignment="1" applyProtection="1">
      <alignment vertical="center"/>
      <protection locked="0"/>
    </xf>
    <xf numFmtId="49" fontId="30" fillId="13" borderId="10" xfId="0" applyNumberFormat="1" applyFont="1" applyFill="1" applyBorder="1" applyAlignment="1" applyProtection="1">
      <alignment horizontal="center" vertical="center"/>
      <protection locked="0"/>
    </xf>
    <xf numFmtId="49" fontId="30" fillId="13" borderId="10" xfId="0" applyNumberFormat="1" applyFont="1" applyFill="1" applyBorder="1" applyAlignment="1" applyProtection="1">
      <alignment vertical="center"/>
      <protection locked="0"/>
    </xf>
    <xf numFmtId="0" fontId="1" fillId="13" borderId="36" xfId="0" applyFont="1" applyFill="1" applyBorder="1" applyAlignment="1" applyProtection="1">
      <protection locked="0"/>
    </xf>
    <xf numFmtId="49" fontId="29" fillId="13" borderId="10" xfId="0" applyNumberFormat="1" applyFont="1" applyFill="1" applyBorder="1" applyAlignment="1" applyProtection="1">
      <alignment vertical="center"/>
      <protection locked="0"/>
    </xf>
    <xf numFmtId="49" fontId="9" fillId="13" borderId="10" xfId="0" applyNumberFormat="1" applyFont="1" applyFill="1" applyBorder="1" applyAlignment="1" applyProtection="1">
      <alignment horizontal="left" vertical="center"/>
      <protection locked="0"/>
    </xf>
    <xf numFmtId="0" fontId="1" fillId="13" borderId="7" xfId="0" applyFont="1" applyFill="1" applyBorder="1" applyAlignment="1" applyProtection="1">
      <protection locked="0"/>
    </xf>
    <xf numFmtId="0" fontId="1" fillId="0" borderId="40" xfId="0" applyFont="1" applyBorder="1" applyAlignment="1" applyProtection="1"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7" fillId="3" borderId="39" xfId="0" applyNumberFormat="1" applyFont="1" applyFill="1" applyBorder="1" applyAlignment="1" applyProtection="1">
      <alignment vertical="center"/>
      <protection locked="0"/>
    </xf>
    <xf numFmtId="49" fontId="7" fillId="3" borderId="10" xfId="0" applyNumberFormat="1" applyFont="1" applyFill="1" applyBorder="1" applyAlignment="1" applyProtection="1">
      <alignment vertical="center"/>
      <protection locked="0"/>
    </xf>
    <xf numFmtId="49" fontId="7" fillId="3" borderId="41" xfId="0" applyNumberFormat="1" applyFont="1" applyFill="1" applyBorder="1" applyAlignment="1" applyProtection="1">
      <alignment horizontal="right" vertical="center"/>
      <protection locked="0"/>
    </xf>
    <xf numFmtId="49" fontId="7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8" fillId="3" borderId="10" xfId="0" applyNumberFormat="1" applyFont="1" applyFill="1" applyBorder="1" applyAlignment="1" applyProtection="1">
      <alignment vertical="center"/>
      <protection locked="0"/>
    </xf>
    <xf numFmtId="49" fontId="7" fillId="3" borderId="41" xfId="0" applyNumberFormat="1" applyFont="1" applyFill="1" applyBorder="1" applyAlignment="1" applyProtection="1">
      <alignment vertical="center"/>
      <protection locked="0"/>
    </xf>
    <xf numFmtId="49" fontId="9" fillId="3" borderId="39" xfId="0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 applyProtection="1">
      <protection locked="0"/>
    </xf>
    <xf numFmtId="0" fontId="1" fillId="3" borderId="42" xfId="0" applyFont="1" applyFill="1" applyBorder="1" applyAlignment="1" applyProtection="1"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7" fillId="3" borderId="43" xfId="0" applyNumberFormat="1" applyFont="1" applyFill="1" applyBorder="1" applyAlignment="1" applyProtection="1">
      <alignment vertical="center"/>
      <protection locked="0"/>
    </xf>
    <xf numFmtId="49" fontId="7" fillId="3" borderId="9" xfId="0" applyNumberFormat="1" applyFont="1" applyFill="1" applyBorder="1" applyAlignment="1" applyProtection="1">
      <alignment vertical="center"/>
      <protection locked="0"/>
    </xf>
    <xf numFmtId="49" fontId="7" fillId="3" borderId="32" xfId="0" applyNumberFormat="1" applyFont="1" applyFill="1" applyBorder="1" applyAlignment="1" applyProtection="1">
      <alignment horizontal="right" vertical="center"/>
      <protection locked="0"/>
    </xf>
    <xf numFmtId="49" fontId="7" fillId="3" borderId="40" xfId="0" applyNumberFormat="1" applyFont="1" applyFill="1" applyBorder="1" applyAlignment="1" applyProtection="1">
      <alignment horizontal="center" vertical="center"/>
      <protection locked="0"/>
    </xf>
    <xf numFmtId="49" fontId="6" fillId="3" borderId="40" xfId="0" applyNumberFormat="1" applyFont="1" applyFill="1" applyBorder="1" applyAlignment="1" applyProtection="1">
      <alignment horizontal="center" vertical="center"/>
      <protection locked="0"/>
    </xf>
    <xf numFmtId="49" fontId="7" fillId="3" borderId="0" xfId="0" applyNumberFormat="1" applyFont="1" applyFill="1" applyBorder="1" applyAlignment="1" applyProtection="1">
      <alignment vertical="center"/>
      <protection locked="0"/>
    </xf>
    <xf numFmtId="49" fontId="8" fillId="3" borderId="0" xfId="0" applyNumberFormat="1" applyFont="1" applyFill="1" applyBorder="1" applyAlignment="1" applyProtection="1">
      <alignment vertical="center"/>
      <protection locked="0"/>
    </xf>
    <xf numFmtId="49" fontId="7" fillId="3" borderId="42" xfId="0" applyNumberFormat="1" applyFont="1" applyFill="1" applyBorder="1" applyAlignment="1" applyProtection="1">
      <alignment vertical="center"/>
      <protection locked="0"/>
    </xf>
    <xf numFmtId="0" fontId="7" fillId="3" borderId="43" xfId="0" applyFont="1" applyFill="1" applyBorder="1" applyAlignment="1" applyProtection="1">
      <alignment vertical="center"/>
      <protection locked="0"/>
    </xf>
    <xf numFmtId="0" fontId="1" fillId="3" borderId="32" xfId="0" applyFont="1" applyFill="1" applyBorder="1" applyAlignment="1" applyProtection="1"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7" fillId="13" borderId="39" xfId="0" applyNumberFormat="1" applyFont="1" applyFill="1" applyBorder="1" applyAlignment="1" applyProtection="1">
      <alignment vertical="center"/>
      <protection locked="0"/>
    </xf>
    <xf numFmtId="49" fontId="7" fillId="13" borderId="10" xfId="0" applyNumberFormat="1" applyFont="1" applyFill="1" applyBorder="1" applyAlignment="1" applyProtection="1">
      <alignment vertical="center"/>
      <protection locked="0"/>
    </xf>
    <xf numFmtId="49" fontId="7" fillId="13" borderId="41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protection locked="0"/>
    </xf>
    <xf numFmtId="0" fontId="1" fillId="3" borderId="41" xfId="0" applyFont="1" applyFill="1" applyBorder="1" applyAlignment="1" applyProtection="1">
      <protection locked="0"/>
    </xf>
    <xf numFmtId="0" fontId="7" fillId="13" borderId="40" xfId="0" applyFont="1" applyFill="1" applyBorder="1" applyAlignment="1" applyProtection="1">
      <alignment vertical="center"/>
      <protection locked="0"/>
    </xf>
    <xf numFmtId="49" fontId="7" fillId="13" borderId="0" xfId="0" applyNumberFormat="1" applyFont="1" applyFill="1" applyBorder="1" applyAlignment="1" applyProtection="1">
      <alignment horizontal="right" vertical="center"/>
      <protection locked="0"/>
    </xf>
    <xf numFmtId="49" fontId="7" fillId="13" borderId="42" xfId="0" applyNumberFormat="1" applyFont="1" applyFill="1" applyBorder="1" applyAlignment="1" applyProtection="1">
      <alignment horizontal="right" vertical="center"/>
      <protection locked="0"/>
    </xf>
    <xf numFmtId="49" fontId="7" fillId="3" borderId="40" xfId="0" applyNumberFormat="1" applyFont="1" applyFill="1" applyBorder="1" applyAlignment="1" applyProtection="1">
      <alignment vertical="center"/>
      <protection locked="0"/>
    </xf>
    <xf numFmtId="0" fontId="9" fillId="13" borderId="40" xfId="0" applyFont="1" applyFill="1" applyBorder="1" applyAlignment="1" applyProtection="1">
      <alignment vertical="center"/>
      <protection locked="0"/>
    </xf>
    <xf numFmtId="0" fontId="9" fillId="13" borderId="0" xfId="0" applyFont="1" applyFill="1" applyBorder="1" applyAlignment="1" applyProtection="1">
      <alignment vertical="center"/>
      <protection locked="0"/>
    </xf>
    <xf numFmtId="0" fontId="9" fillId="13" borderId="42" xfId="0" applyFont="1" applyFill="1" applyBorder="1" applyAlignment="1" applyProtection="1">
      <alignment vertical="center"/>
      <protection locked="0"/>
    </xf>
    <xf numFmtId="49" fontId="7" fillId="13" borderId="40" xfId="0" applyNumberFormat="1" applyFont="1" applyFill="1" applyBorder="1" applyAlignment="1" applyProtection="1">
      <alignment vertical="center"/>
      <protection locked="0"/>
    </xf>
    <xf numFmtId="49" fontId="7" fillId="13" borderId="0" xfId="0" applyNumberFormat="1" applyFont="1" applyFill="1" applyBorder="1" applyAlignment="1" applyProtection="1">
      <alignment vertical="center"/>
      <protection locked="0"/>
    </xf>
    <xf numFmtId="0" fontId="7" fillId="13" borderId="42" xfId="0" applyFont="1" applyFill="1" applyBorder="1" applyAlignment="1" applyProtection="1">
      <alignment horizontal="right" vertical="center"/>
      <protection locked="0"/>
    </xf>
    <xf numFmtId="49" fontId="7" fillId="13" borderId="43" xfId="0" applyNumberFormat="1" applyFont="1" applyFill="1" applyBorder="1" applyAlignment="1" applyProtection="1">
      <alignment vertical="center"/>
      <protection locked="0"/>
    </xf>
    <xf numFmtId="49" fontId="7" fillId="13" borderId="9" xfId="0" applyNumberFormat="1" applyFont="1" applyFill="1" applyBorder="1" applyAlignment="1" applyProtection="1">
      <alignment vertical="center"/>
      <protection locked="0"/>
    </xf>
    <xf numFmtId="0" fontId="7" fillId="13" borderId="32" xfId="0" applyFont="1" applyFill="1" applyBorder="1" applyAlignment="1" applyProtection="1">
      <alignment horizontal="right" vertical="center"/>
      <protection locked="0"/>
    </xf>
    <xf numFmtId="49" fontId="7" fillId="3" borderId="43" xfId="0" applyNumberFormat="1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/>
      <protection locked="0"/>
    </xf>
    <xf numFmtId="49" fontId="6" fillId="3" borderId="43" xfId="0" applyNumberFormat="1" applyFont="1" applyFill="1" applyBorder="1" applyAlignment="1" applyProtection="1">
      <alignment horizontal="center" vertical="center"/>
      <protection locked="0"/>
    </xf>
    <xf numFmtId="49" fontId="8" fillId="3" borderId="9" xfId="0" applyNumberFormat="1" applyFont="1" applyFill="1" applyBorder="1" applyAlignment="1" applyProtection="1">
      <alignment vertical="center"/>
      <protection locked="0"/>
    </xf>
    <xf numFmtId="49" fontId="7" fillId="3" borderId="32" xfId="0" applyNumberFormat="1" applyFont="1" applyFill="1" applyBorder="1" applyAlignment="1" applyProtection="1">
      <alignment vertical="center"/>
      <protection locked="0"/>
    </xf>
    <xf numFmtId="0" fontId="28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Fill="1" applyAlignment="1" applyProtection="1">
      <protection locked="0"/>
    </xf>
    <xf numFmtId="49" fontId="25" fillId="0" borderId="0" xfId="0" applyNumberFormat="1" applyFont="1" applyAlignment="1">
      <alignment vertical="top"/>
    </xf>
    <xf numFmtId="49" fontId="27" fillId="0" borderId="0" xfId="0" applyNumberFormat="1" applyFont="1" applyAlignment="1">
      <alignment vertical="top"/>
    </xf>
    <xf numFmtId="49" fontId="26" fillId="0" borderId="0" xfId="0" applyNumberFormat="1" applyFont="1" applyAlignment="1">
      <alignment vertical="top"/>
    </xf>
    <xf numFmtId="0" fontId="25" fillId="0" borderId="0" xfId="0" applyFont="1" applyFill="1" applyAlignment="1">
      <alignment vertical="top"/>
    </xf>
    <xf numFmtId="0" fontId="24" fillId="0" borderId="0" xfId="0" applyFont="1" applyAlignment="1"/>
    <xf numFmtId="49" fontId="24" fillId="0" borderId="0" xfId="0" applyNumberFormat="1" applyFont="1" applyAlignment="1"/>
    <xf numFmtId="49" fontId="1" fillId="0" borderId="0" xfId="0" applyNumberFormat="1" applyFont="1" applyAlignment="1"/>
    <xf numFmtId="49" fontId="23" fillId="0" borderId="0" xfId="0" applyNumberFormat="1" applyFont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center"/>
    </xf>
    <xf numFmtId="49" fontId="21" fillId="0" borderId="8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vertical="center"/>
    </xf>
    <xf numFmtId="49" fontId="22" fillId="0" borderId="8" xfId="0" applyNumberFormat="1" applyFont="1" applyBorder="1" applyAlignment="1">
      <alignment vertical="center"/>
    </xf>
    <xf numFmtId="49" fontId="21" fillId="0" borderId="8" xfId="1" applyNumberFormat="1" applyFont="1" applyFill="1" applyBorder="1" applyAlignment="1" applyProtection="1">
      <alignment vertical="center"/>
      <protection locked="0"/>
    </xf>
    <xf numFmtId="0" fontId="20" fillId="0" borderId="8" xfId="0" applyFont="1" applyBorder="1" applyAlignment="1">
      <alignment horizontal="left" vertical="center"/>
    </xf>
    <xf numFmtId="49" fontId="19" fillId="13" borderId="0" xfId="0" applyNumberFormat="1" applyFont="1" applyFill="1" applyAlignment="1">
      <alignment horizontal="right" vertical="center"/>
    </xf>
    <xf numFmtId="0" fontId="19" fillId="0" borderId="0" xfId="0" applyFont="1" applyFill="1" applyAlignment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0" fontId="16" fillId="11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14" fillId="0" borderId="9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4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49" fontId="14" fillId="0" borderId="9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0" fontId="14" fillId="0" borderId="42" xfId="0" applyFont="1" applyBorder="1" applyAlignment="1">
      <alignment vertical="center"/>
    </xf>
    <xf numFmtId="49" fontId="14" fillId="0" borderId="42" xfId="0" applyNumberFormat="1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49" fontId="14" fillId="0" borderId="32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horizontal="right" vertical="center"/>
    </xf>
    <xf numFmtId="49" fontId="7" fillId="0" borderId="41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49" fontId="8" fillId="0" borderId="42" xfId="0" applyNumberFormat="1" applyFont="1" applyBorder="1" applyAlignment="1">
      <alignment vertical="center"/>
    </xf>
    <xf numFmtId="49" fontId="9" fillId="13" borderId="39" xfId="0" applyNumberFormat="1" applyFont="1" applyFill="1" applyBorder="1" applyAlignment="1">
      <alignment vertical="center"/>
    </xf>
    <xf numFmtId="49" fontId="9" fillId="13" borderId="10" xfId="0" applyNumberFormat="1" applyFont="1" applyFill="1" applyBorder="1" applyAlignment="1">
      <alignment vertical="center"/>
    </xf>
    <xf numFmtId="49" fontId="8" fillId="13" borderId="42" xfId="0" applyNumberFormat="1" applyFont="1" applyFill="1" applyBorder="1" applyAlignment="1">
      <alignment vertical="center"/>
    </xf>
    <xf numFmtId="49" fontId="7" fillId="0" borderId="43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3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32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50" fillId="13" borderId="0" xfId="0" applyFont="1" applyFill="1" applyAlignment="1">
      <alignment vertical="center"/>
    </xf>
    <xf numFmtId="0" fontId="49" fillId="13" borderId="0" xfId="0" applyFont="1" applyFill="1" applyAlignment="1">
      <alignment vertical="center"/>
    </xf>
    <xf numFmtId="0" fontId="45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32" fillId="13" borderId="0" xfId="0" applyFont="1" applyFill="1" applyAlignment="1">
      <alignment horizontal="center" vertical="center"/>
    </xf>
    <xf numFmtId="0" fontId="32" fillId="13" borderId="0" xfId="0" applyFont="1" applyFill="1" applyAlignment="1">
      <alignment vertical="center"/>
    </xf>
    <xf numFmtId="0" fontId="32" fillId="13" borderId="0" xfId="0" applyFont="1" applyFill="1" applyAlignment="1">
      <alignment horizontal="left" vertical="center"/>
    </xf>
    <xf numFmtId="49" fontId="39" fillId="13" borderId="5" xfId="0" applyNumberFormat="1" applyFont="1" applyFill="1" applyBorder="1" applyAlignment="1">
      <alignment vertical="center"/>
    </xf>
    <xf numFmtId="49" fontId="38" fillId="13" borderId="0" xfId="0" applyNumberFormat="1" applyFont="1" applyFill="1" applyAlignment="1">
      <alignment vertical="center"/>
    </xf>
    <xf numFmtId="49" fontId="33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vertical="center"/>
    </xf>
    <xf numFmtId="0" fontId="7" fillId="13" borderId="0" xfId="0" applyFont="1" applyFill="1" applyAlignment="1">
      <alignment vertical="center"/>
    </xf>
    <xf numFmtId="49" fontId="25" fillId="13" borderId="0" xfId="0" applyNumberFormat="1" applyFont="1" applyFill="1" applyAlignment="1">
      <alignment vertical="center"/>
    </xf>
    <xf numFmtId="49" fontId="3" fillId="13" borderId="0" xfId="0" applyNumberFormat="1" applyFont="1" applyFill="1" applyAlignment="1">
      <alignment horizontal="left" vertical="center"/>
    </xf>
    <xf numFmtId="49" fontId="25" fillId="13" borderId="0" xfId="0" applyNumberFormat="1" applyFont="1" applyFill="1" applyAlignment="1">
      <alignment horizontal="right" vertical="center"/>
    </xf>
    <xf numFmtId="49" fontId="39" fillId="13" borderId="0" xfId="0" applyNumberFormat="1" applyFont="1" applyFill="1" applyBorder="1" applyAlignment="1">
      <alignment vertical="center"/>
    </xf>
    <xf numFmtId="49" fontId="39" fillId="13" borderId="0" xfId="0" applyNumberFormat="1" applyFont="1" applyFill="1" applyAlignment="1">
      <alignment vertical="center"/>
    </xf>
    <xf numFmtId="49" fontId="44" fillId="13" borderId="0" xfId="0" applyNumberFormat="1" applyFont="1" applyFill="1" applyAlignment="1">
      <alignment horizontal="left" vertical="center"/>
    </xf>
    <xf numFmtId="49" fontId="21" fillId="13" borderId="0" xfId="0" applyNumberFormat="1" applyFont="1" applyFill="1" applyAlignment="1">
      <alignment vertical="center"/>
    </xf>
    <xf numFmtId="49" fontId="38" fillId="13" borderId="5" xfId="0" applyNumberFormat="1" applyFont="1" applyFill="1" applyBorder="1" applyAlignment="1">
      <alignment vertical="center"/>
    </xf>
    <xf numFmtId="0" fontId="39" fillId="13" borderId="0" xfId="0" applyFont="1" applyFill="1" applyAlignment="1"/>
    <xf numFmtId="0" fontId="1" fillId="13" borderId="0" xfId="0" applyFont="1" applyFill="1" applyAlignment="1"/>
    <xf numFmtId="0" fontId="21" fillId="13" borderId="0" xfId="0" applyFont="1" applyFill="1" applyBorder="1" applyAlignment="1">
      <alignment vertical="center"/>
    </xf>
    <xf numFmtId="0" fontId="1" fillId="13" borderId="0" xfId="0" applyFont="1" applyFill="1" applyAlignment="1">
      <alignment horizontal="left"/>
    </xf>
    <xf numFmtId="0" fontId="32" fillId="13" borderId="0" xfId="0" applyFont="1" applyFill="1" applyAlignment="1"/>
    <xf numFmtId="0" fontId="7" fillId="13" borderId="0" xfId="0" applyFont="1" applyFill="1" applyAlignment="1"/>
    <xf numFmtId="0" fontId="47" fillId="13" borderId="0" xfId="2" applyNumberFormat="1" applyFont="1" applyFill="1" applyBorder="1" applyAlignment="1" applyProtection="1"/>
    <xf numFmtId="0" fontId="7" fillId="13" borderId="0" xfId="0" applyFont="1" applyFill="1" applyAlignment="1">
      <alignment horizontal="center"/>
    </xf>
    <xf numFmtId="0" fontId="46" fillId="13" borderId="0" xfId="2" applyNumberFormat="1" applyFont="1" applyFill="1" applyBorder="1" applyAlignment="1" applyProtection="1"/>
    <xf numFmtId="49" fontId="45" fillId="13" borderId="0" xfId="0" applyNumberFormat="1" applyFont="1" applyFill="1" applyAlignment="1">
      <alignment vertical="top"/>
    </xf>
    <xf numFmtId="49" fontId="34" fillId="13" borderId="0" xfId="0" applyNumberFormat="1" applyFont="1" applyFill="1" applyAlignment="1">
      <alignment vertical="top"/>
    </xf>
    <xf numFmtId="49" fontId="33" fillId="13" borderId="0" xfId="0" applyNumberFormat="1" applyFont="1" applyFill="1" applyAlignment="1">
      <alignment horizontal="left"/>
    </xf>
    <xf numFmtId="0" fontId="43" fillId="13" borderId="0" xfId="0" applyFont="1" applyFill="1" applyAlignment="1">
      <alignment horizontal="left"/>
    </xf>
    <xf numFmtId="49" fontId="24" fillId="13" borderId="0" xfId="0" applyNumberFormat="1" applyFont="1" applyFill="1" applyAlignment="1">
      <alignment horizontal="left"/>
    </xf>
    <xf numFmtId="49" fontId="24" fillId="13" borderId="0" xfId="0" applyNumberFormat="1" applyFont="1" applyFill="1" applyAlignment="1">
      <alignment horizontal="left" vertical="center"/>
    </xf>
    <xf numFmtId="49" fontId="33" fillId="13" borderId="8" xfId="0" applyNumberFormat="1" applyFont="1" applyFill="1" applyBorder="1" applyAlignment="1">
      <alignment vertical="center"/>
    </xf>
    <xf numFmtId="49" fontId="45" fillId="13" borderId="8" xfId="0" applyNumberFormat="1" applyFont="1" applyFill="1" applyBorder="1" applyAlignment="1">
      <alignment horizontal="right" vertical="center"/>
    </xf>
    <xf numFmtId="49" fontId="9" fillId="13" borderId="0" xfId="0" applyNumberFormat="1" applyFont="1" applyFill="1" applyAlignment="1">
      <alignment horizontal="left" vertical="center"/>
    </xf>
    <xf numFmtId="0" fontId="9" fillId="13" borderId="0" xfId="0" applyFont="1" applyFill="1" applyAlignment="1">
      <alignment vertical="center"/>
    </xf>
    <xf numFmtId="49" fontId="9" fillId="13" borderId="0" xfId="0" applyNumberFormat="1" applyFont="1" applyFill="1" applyAlignment="1">
      <alignment vertical="center"/>
    </xf>
    <xf numFmtId="49" fontId="30" fillId="13" borderId="0" xfId="0" applyNumberFormat="1" applyFont="1" applyFill="1" applyAlignment="1">
      <alignment horizontal="right" vertical="center"/>
    </xf>
    <xf numFmtId="0" fontId="7" fillId="13" borderId="0" xfId="0" applyFont="1" applyFill="1" applyAlignment="1">
      <alignment horizontal="center" vertical="center"/>
    </xf>
    <xf numFmtId="14" fontId="20" fillId="13" borderId="9" xfId="0" applyNumberFormat="1" applyFont="1" applyFill="1" applyBorder="1" applyAlignment="1">
      <alignment horizontal="left" vertical="center"/>
    </xf>
    <xf numFmtId="49" fontId="20" fillId="13" borderId="9" xfId="0" applyNumberFormat="1" applyFont="1" applyFill="1" applyBorder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49" fontId="20" fillId="13" borderId="0" xfId="0" applyNumberFormat="1" applyFont="1" applyFill="1" applyAlignment="1">
      <alignment vertical="center"/>
    </xf>
    <xf numFmtId="0" fontId="21" fillId="13" borderId="0" xfId="1" applyNumberFormat="1" applyFont="1" applyFill="1" applyBorder="1" applyAlignment="1" applyProtection="1">
      <alignment vertical="center"/>
      <protection locked="0"/>
    </xf>
    <xf numFmtId="0" fontId="20" fillId="13" borderId="0" xfId="0" applyFont="1" applyFill="1" applyAlignment="1">
      <alignment vertical="center"/>
    </xf>
    <xf numFmtId="49" fontId="20" fillId="13" borderId="0" xfId="0" applyNumberFormat="1" applyFont="1" applyFill="1" applyAlignment="1">
      <alignment horizontal="right" vertical="center"/>
    </xf>
    <xf numFmtId="0" fontId="7" fillId="13" borderId="5" xfId="0" applyFont="1" applyFill="1" applyBorder="1" applyAlignment="1">
      <alignment horizontal="left" vertical="center"/>
    </xf>
    <xf numFmtId="0" fontId="7" fillId="13" borderId="0" xfId="0" applyFont="1" applyFill="1" applyAlignment="1">
      <alignment horizontal="left" vertical="center"/>
    </xf>
    <xf numFmtId="0" fontId="1" fillId="13" borderId="5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8" fillId="13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0" fontId="18" fillId="13" borderId="0" xfId="0" applyFont="1" applyFill="1" applyAlignment="1">
      <alignment horizontal="center" vertical="center"/>
    </xf>
    <xf numFmtId="0" fontId="33" fillId="13" borderId="5" xfId="0" applyFont="1" applyFill="1" applyBorder="1" applyAlignment="1">
      <alignment horizontal="left" vertical="center"/>
    </xf>
    <xf numFmtId="0" fontId="33" fillId="13" borderId="0" xfId="0" applyFont="1" applyFill="1" applyAlignment="1">
      <alignment vertical="center"/>
    </xf>
    <xf numFmtId="0" fontId="32" fillId="13" borderId="8" xfId="0" applyFont="1" applyFill="1" applyBorder="1" applyAlignment="1">
      <alignment horizontal="left" vertical="center"/>
    </xf>
    <xf numFmtId="0" fontId="13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left" vertical="center"/>
    </xf>
    <xf numFmtId="0" fontId="7" fillId="13" borderId="13" xfId="0" applyFont="1" applyFill="1" applyBorder="1" applyAlignment="1">
      <alignment horizontal="left" vertical="center"/>
    </xf>
    <xf numFmtId="0" fontId="7" fillId="13" borderId="14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center"/>
    </xf>
    <xf numFmtId="49" fontId="40" fillId="13" borderId="25" xfId="0" applyNumberFormat="1" applyFont="1" applyFill="1" applyBorder="1" applyAlignment="1">
      <alignment horizontal="left" vertical="center"/>
    </xf>
    <xf numFmtId="49" fontId="40" fillId="13" borderId="26" xfId="0" applyNumberFormat="1" applyFont="1" applyFill="1" applyBorder="1" applyAlignment="1">
      <alignment horizontal="right" vertical="center"/>
    </xf>
    <xf numFmtId="49" fontId="6" fillId="13" borderId="25" xfId="0" applyNumberFormat="1" applyFont="1" applyFill="1" applyBorder="1" applyAlignment="1">
      <alignment horizontal="left" vertical="center"/>
    </xf>
    <xf numFmtId="49" fontId="40" fillId="13" borderId="26" xfId="0" applyNumberFormat="1" applyFont="1" applyFill="1" applyBorder="1" applyAlignment="1">
      <alignment horizontal="left" vertical="center"/>
    </xf>
    <xf numFmtId="49" fontId="38" fillId="13" borderId="26" xfId="0" applyNumberFormat="1" applyFont="1" applyFill="1" applyBorder="1" applyAlignment="1">
      <alignment horizontal="left" vertical="center"/>
    </xf>
    <xf numFmtId="0" fontId="1" fillId="13" borderId="27" xfId="0" applyFont="1" applyFill="1" applyBorder="1" applyAlignment="1">
      <alignment horizontal="center" vertical="center"/>
    </xf>
    <xf numFmtId="49" fontId="9" fillId="13" borderId="0" xfId="0" applyNumberFormat="1" applyFont="1" applyFill="1" applyAlignment="1">
      <alignment horizontal="right" vertical="center"/>
    </xf>
    <xf numFmtId="0" fontId="9" fillId="13" borderId="0" xfId="0" applyNumberFormat="1" applyFont="1" applyFill="1" applyAlignment="1">
      <alignment horizontal="left" vertical="center"/>
    </xf>
    <xf numFmtId="49" fontId="30" fillId="13" borderId="26" xfId="0" applyNumberFormat="1" applyFont="1" applyFill="1" applyBorder="1" applyAlignment="1">
      <alignment horizontal="right" vertical="center"/>
    </xf>
    <xf numFmtId="49" fontId="30" fillId="13" borderId="27" xfId="0" applyNumberFormat="1" applyFont="1" applyFill="1" applyBorder="1" applyAlignment="1">
      <alignment horizontal="right" vertical="center"/>
    </xf>
    <xf numFmtId="0" fontId="66" fillId="3" borderId="20" xfId="0" applyFont="1" applyFill="1" applyBorder="1" applyAlignment="1">
      <alignment horizontal="right" vertical="center"/>
    </xf>
    <xf numFmtId="49" fontId="7" fillId="13" borderId="29" xfId="0" applyNumberFormat="1" applyFont="1" applyFill="1" applyBorder="1" applyAlignment="1">
      <alignment horizontal="center" wrapText="1"/>
    </xf>
    <xf numFmtId="49" fontId="7" fillId="13" borderId="30" xfId="0" applyNumberFormat="1" applyFont="1" applyFill="1" applyBorder="1" applyAlignment="1">
      <alignment horizontal="center" wrapText="1"/>
    </xf>
    <xf numFmtId="49" fontId="7" fillId="13" borderId="20" xfId="0" applyNumberFormat="1" applyFont="1" applyFill="1" applyBorder="1" applyAlignment="1">
      <alignment horizontal="center" wrapText="1"/>
    </xf>
    <xf numFmtId="0" fontId="7" fillId="13" borderId="22" xfId="0" applyFont="1" applyFill="1" applyBorder="1" applyAlignment="1">
      <alignment wrapText="1"/>
    </xf>
    <xf numFmtId="0" fontId="7" fillId="13" borderId="24" xfId="0" applyFont="1" applyFill="1" applyBorder="1" applyAlignment="1">
      <alignment wrapText="1"/>
    </xf>
    <xf numFmtId="49" fontId="7" fillId="13" borderId="4" xfId="0" applyNumberFormat="1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center" wrapText="1"/>
    </xf>
    <xf numFmtId="49" fontId="29" fillId="13" borderId="0" xfId="0" applyNumberFormat="1" applyFont="1" applyFill="1" applyAlignment="1">
      <alignment vertical="center"/>
    </xf>
    <xf numFmtId="49" fontId="7" fillId="13" borderId="0" xfId="0" applyNumberFormat="1" applyFont="1" applyFill="1" applyAlignment="1">
      <alignment horizontal="right" vertical="center"/>
    </xf>
    <xf numFmtId="49" fontId="7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horizontal="center" vertical="center" shrinkToFit="1"/>
    </xf>
    <xf numFmtId="49" fontId="7" fillId="13" borderId="0" xfId="0" applyNumberFormat="1" applyFont="1" applyFill="1" applyAlignment="1">
      <alignment horizontal="left" vertical="center"/>
    </xf>
    <xf numFmtId="49" fontId="8" fillId="13" borderId="0" xfId="0" applyNumberFormat="1" applyFont="1" applyFill="1" applyAlignment="1">
      <alignment horizontal="center" vertical="center"/>
    </xf>
    <xf numFmtId="49" fontId="8" fillId="13" borderId="0" xfId="0" applyNumberFormat="1" applyFont="1" applyFill="1" applyAlignment="1">
      <alignment vertical="center"/>
    </xf>
    <xf numFmtId="0" fontId="19" fillId="13" borderId="0" xfId="0" applyNumberFormat="1" applyFont="1" applyFill="1" applyAlignment="1">
      <alignment horizontal="right" vertical="center"/>
    </xf>
    <xf numFmtId="0" fontId="19" fillId="13" borderId="0" xfId="0" applyNumberFormat="1" applyFont="1" applyFill="1" applyAlignment="1">
      <alignment horizontal="center" vertical="center"/>
    </xf>
    <xf numFmtId="0" fontId="19" fillId="13" borderId="0" xfId="0" applyNumberFormat="1" applyFont="1" applyFill="1" applyAlignment="1">
      <alignment horizontal="left" vertical="center"/>
    </xf>
    <xf numFmtId="0" fontId="19" fillId="13" borderId="0" xfId="0" applyNumberFormat="1" applyFont="1" applyFill="1" applyAlignment="1">
      <alignment vertical="center"/>
    </xf>
    <xf numFmtId="0" fontId="37" fillId="13" borderId="0" xfId="0" applyNumberFormat="1" applyFont="1" applyFill="1" applyAlignment="1">
      <alignment horizontal="center" vertical="center"/>
    </xf>
    <xf numFmtId="0" fontId="37" fillId="13" borderId="0" xfId="0" applyNumberFormat="1" applyFont="1" applyFill="1" applyAlignment="1">
      <alignment vertical="center"/>
    </xf>
    <xf numFmtId="49" fontId="12" fillId="13" borderId="0" xfId="0" applyNumberFormat="1" applyFont="1" applyFill="1" applyAlignment="1">
      <alignment horizontal="center" vertical="center"/>
    </xf>
    <xf numFmtId="49" fontId="11" fillId="13" borderId="0" xfId="0" applyNumberFormat="1" applyFont="1" applyFill="1" applyAlignment="1">
      <alignment horizontal="center" vertical="center"/>
    </xf>
    <xf numFmtId="0" fontId="9" fillId="13" borderId="6" xfId="0" applyFont="1" applyFill="1" applyBorder="1" applyAlignment="1">
      <alignment vertical="center"/>
    </xf>
    <xf numFmtId="0" fontId="9" fillId="13" borderId="3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49" fontId="30" fillId="13" borderId="36" xfId="0" applyNumberFormat="1" applyFont="1" applyFill="1" applyBorder="1" applyAlignment="1">
      <alignment horizontal="center" vertical="center"/>
    </xf>
    <xf numFmtId="49" fontId="30" fillId="13" borderId="36" xfId="0" applyNumberFormat="1" applyFont="1" applyFill="1" applyBorder="1" applyAlignment="1">
      <alignment vertical="center"/>
    </xf>
    <xf numFmtId="49" fontId="30" fillId="13" borderId="7" xfId="0" applyNumberFormat="1" applyFont="1" applyFill="1" applyBorder="1" applyAlignment="1">
      <alignment horizontal="center" vertical="center"/>
    </xf>
    <xf numFmtId="49" fontId="29" fillId="13" borderId="36" xfId="0" applyNumberFormat="1" applyFont="1" applyFill="1" applyBorder="1" applyAlignment="1">
      <alignment vertical="center"/>
    </xf>
    <xf numFmtId="49" fontId="29" fillId="13" borderId="7" xfId="0" applyNumberFormat="1" applyFont="1" applyFill="1" applyBorder="1" applyAlignment="1">
      <alignment vertical="center"/>
    </xf>
    <xf numFmtId="49" fontId="9" fillId="13" borderId="36" xfId="0" applyNumberFormat="1" applyFont="1" applyFill="1" applyBorder="1" applyAlignment="1">
      <alignment horizontal="left" vertical="center"/>
    </xf>
    <xf numFmtId="49" fontId="7" fillId="13" borderId="39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horizontal="right" vertical="center"/>
    </xf>
    <xf numFmtId="49" fontId="7" fillId="13" borderId="41" xfId="0" applyNumberFormat="1" applyFont="1" applyFill="1" applyBorder="1" applyAlignment="1">
      <alignment horizontal="right" vertical="center"/>
    </xf>
    <xf numFmtId="0" fontId="7" fillId="13" borderId="40" xfId="0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horizontal="right" vertical="center"/>
    </xf>
    <xf numFmtId="49" fontId="7" fillId="13" borderId="42" xfId="0" applyNumberFormat="1" applyFont="1" applyFill="1" applyBorder="1" applyAlignment="1">
      <alignment horizontal="right" vertical="center"/>
    </xf>
    <xf numFmtId="0" fontId="9" fillId="13" borderId="40" xfId="0" applyFont="1" applyFill="1" applyBorder="1" applyAlignment="1">
      <alignment vertical="center"/>
    </xf>
    <xf numFmtId="0" fontId="9" fillId="13" borderId="0" xfId="0" applyFont="1" applyFill="1" applyBorder="1" applyAlignment="1">
      <alignment vertical="center"/>
    </xf>
    <xf numFmtId="0" fontId="9" fillId="13" borderId="42" xfId="0" applyFont="1" applyFill="1" applyBorder="1" applyAlignment="1">
      <alignment vertical="center"/>
    </xf>
    <xf numFmtId="49" fontId="7" fillId="13" borderId="40" xfId="0" applyNumberFormat="1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vertical="center"/>
    </xf>
    <xf numFmtId="0" fontId="7" fillId="13" borderId="0" xfId="0" applyFont="1" applyFill="1" applyBorder="1" applyAlignment="1">
      <alignment horizontal="right" vertical="center"/>
    </xf>
    <xf numFmtId="0" fontId="7" fillId="13" borderId="42" xfId="0" applyFont="1" applyFill="1" applyBorder="1" applyAlignment="1">
      <alignment horizontal="right" vertical="center"/>
    </xf>
    <xf numFmtId="49" fontId="7" fillId="13" borderId="43" xfId="0" applyNumberFormat="1" applyFont="1" applyFill="1" applyBorder="1" applyAlignment="1">
      <alignment vertical="center"/>
    </xf>
    <xf numFmtId="49" fontId="7" fillId="13" borderId="9" xfId="0" applyNumberFormat="1" applyFont="1" applyFill="1" applyBorder="1" applyAlignment="1">
      <alignment vertical="center"/>
    </xf>
    <xf numFmtId="0" fontId="7" fillId="13" borderId="9" xfId="0" applyFont="1" applyFill="1" applyBorder="1" applyAlignment="1">
      <alignment horizontal="right" vertical="center"/>
    </xf>
    <xf numFmtId="0" fontId="7" fillId="13" borderId="32" xfId="0" applyFont="1" applyFill="1" applyBorder="1" applyAlignment="1">
      <alignment horizontal="right" vertical="center"/>
    </xf>
    <xf numFmtId="49" fontId="19" fillId="13" borderId="0" xfId="0" applyNumberFormat="1" applyFont="1" applyFill="1" applyAlignment="1">
      <alignment horizontal="right" vertical="center"/>
    </xf>
    <xf numFmtId="49" fontId="9" fillId="13" borderId="39" xfId="0" applyNumberFormat="1" applyFont="1" applyFill="1" applyBorder="1" applyAlignment="1">
      <alignment vertical="center"/>
    </xf>
    <xf numFmtId="49" fontId="9" fillId="13" borderId="10" xfId="0" applyNumberFormat="1" applyFont="1" applyFill="1" applyBorder="1" applyAlignment="1">
      <alignment vertical="center"/>
    </xf>
    <xf numFmtId="49" fontId="8" fillId="13" borderId="42" xfId="0" applyNumberFormat="1" applyFont="1" applyFill="1" applyBorder="1" applyAlignment="1">
      <alignment vertical="center"/>
    </xf>
    <xf numFmtId="0" fontId="1" fillId="13" borderId="0" xfId="0" applyFont="1" applyFill="1" applyAlignment="1"/>
    <xf numFmtId="0" fontId="32" fillId="13" borderId="0" xfId="0" applyFont="1" applyFill="1" applyAlignment="1">
      <alignment horizontal="center" shrinkToFit="1"/>
    </xf>
    <xf numFmtId="0" fontId="33" fillId="3" borderId="0" xfId="0" applyFont="1" applyFill="1" applyAlignment="1">
      <alignment horizontal="center"/>
    </xf>
    <xf numFmtId="0" fontId="33" fillId="14" borderId="0" xfId="0" applyFont="1" applyFill="1" applyAlignment="1">
      <alignment horizontal="center"/>
    </xf>
    <xf numFmtId="0" fontId="33" fillId="3" borderId="9" xfId="0" applyFont="1" applyFill="1" applyBorder="1" applyAlignment="1"/>
    <xf numFmtId="0" fontId="1" fillId="14" borderId="9" xfId="0" applyFont="1" applyFill="1" applyBorder="1" applyAlignment="1">
      <alignment horizontal="center"/>
    </xf>
    <xf numFmtId="0" fontId="1" fillId="15" borderId="3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68" fillId="3" borderId="0" xfId="0" applyFont="1" applyFill="1" applyAlignment="1">
      <alignment horizontal="center"/>
    </xf>
    <xf numFmtId="0" fontId="68" fillId="14" borderId="0" xfId="0" applyFont="1" applyFill="1" applyAlignment="1">
      <alignment horizontal="center"/>
    </xf>
    <xf numFmtId="0" fontId="31" fillId="3" borderId="0" xfId="0" applyFont="1" applyFill="1" applyAlignment="1">
      <alignment horizontal="center"/>
    </xf>
    <xf numFmtId="0" fontId="1" fillId="3" borderId="1" xfId="0" applyFont="1" applyFill="1" applyBorder="1" applyAlignment="1"/>
    <xf numFmtId="0" fontId="33" fillId="14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49" fontId="30" fillId="13" borderId="10" xfId="0" applyNumberFormat="1" applyFont="1" applyFill="1" applyBorder="1" applyAlignment="1">
      <alignment horizontal="center" vertical="center"/>
    </xf>
    <xf numFmtId="49" fontId="30" fillId="13" borderId="10" xfId="0" applyNumberFormat="1" applyFont="1" applyFill="1" applyBorder="1" applyAlignment="1">
      <alignment vertical="center"/>
    </xf>
    <xf numFmtId="0" fontId="1" fillId="13" borderId="36" xfId="0" applyFont="1" applyFill="1" applyBorder="1" applyAlignment="1"/>
    <xf numFmtId="49" fontId="29" fillId="13" borderId="10" xfId="0" applyNumberFormat="1" applyFont="1" applyFill="1" applyBorder="1" applyAlignment="1">
      <alignment vertical="center"/>
    </xf>
    <xf numFmtId="49" fontId="9" fillId="13" borderId="10" xfId="0" applyNumberFormat="1" applyFont="1" applyFill="1" applyBorder="1" applyAlignment="1">
      <alignment horizontal="left" vertical="center"/>
    </xf>
    <xf numFmtId="0" fontId="67" fillId="14" borderId="0" xfId="0" applyFont="1" applyFill="1" applyAlignment="1"/>
    <xf numFmtId="0" fontId="67" fillId="3" borderId="0" xfId="0" applyFont="1" applyFill="1" applyAlignment="1"/>
    <xf numFmtId="0" fontId="1" fillId="13" borderId="7" xfId="0" applyFont="1" applyFill="1" applyBorder="1" applyAlignment="1"/>
    <xf numFmtId="49" fontId="30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vertical="center" shrinkToFit="1"/>
    </xf>
    <xf numFmtId="0" fontId="1" fillId="3" borderId="0" xfId="0" applyFont="1" applyFill="1" applyAlignment="1">
      <alignment shrinkToFit="1"/>
    </xf>
    <xf numFmtId="0" fontId="50" fillId="13" borderId="0" xfId="0" applyFont="1" applyFill="1" applyAlignment="1">
      <alignment vertical="center"/>
    </xf>
    <xf numFmtId="0" fontId="49" fillId="13" borderId="0" xfId="0" applyFont="1" applyFill="1" applyAlignment="1">
      <alignment vertical="center"/>
    </xf>
    <xf numFmtId="0" fontId="45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32" fillId="13" borderId="0" xfId="0" applyFont="1" applyFill="1" applyAlignment="1">
      <alignment horizontal="center" vertical="center"/>
    </xf>
    <xf numFmtId="0" fontId="32" fillId="13" borderId="0" xfId="0" applyFont="1" applyFill="1" applyAlignment="1">
      <alignment vertical="center"/>
    </xf>
    <xf numFmtId="0" fontId="32" fillId="13" borderId="0" xfId="0" applyFont="1" applyFill="1" applyAlignment="1">
      <alignment horizontal="left" vertical="center"/>
    </xf>
    <xf numFmtId="49" fontId="39" fillId="13" borderId="5" xfId="0" applyNumberFormat="1" applyFont="1" applyFill="1" applyBorder="1" applyAlignment="1">
      <alignment vertical="center"/>
    </xf>
    <xf numFmtId="49" fontId="38" fillId="13" borderId="0" xfId="0" applyNumberFormat="1" applyFont="1" applyFill="1" applyAlignment="1">
      <alignment vertical="center"/>
    </xf>
    <xf numFmtId="49" fontId="33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vertical="center"/>
    </xf>
    <xf numFmtId="0" fontId="7" fillId="13" borderId="0" xfId="0" applyFont="1" applyFill="1" applyAlignment="1">
      <alignment vertical="center"/>
    </xf>
    <xf numFmtId="49" fontId="25" fillId="13" borderId="0" xfId="0" applyNumberFormat="1" applyFont="1" applyFill="1" applyAlignment="1">
      <alignment vertical="center"/>
    </xf>
    <xf numFmtId="49" fontId="3" fillId="13" borderId="0" xfId="0" applyNumberFormat="1" applyFont="1" applyFill="1" applyAlignment="1">
      <alignment horizontal="left" vertical="center"/>
    </xf>
    <xf numFmtId="49" fontId="25" fillId="13" borderId="0" xfId="0" applyNumberFormat="1" applyFont="1" applyFill="1" applyAlignment="1">
      <alignment horizontal="right" vertical="center"/>
    </xf>
    <xf numFmtId="49" fontId="39" fillId="13" borderId="0" xfId="0" applyNumberFormat="1" applyFont="1" applyFill="1" applyBorder="1" applyAlignment="1">
      <alignment vertical="center"/>
    </xf>
    <xf numFmtId="49" fontId="39" fillId="13" borderId="0" xfId="0" applyNumberFormat="1" applyFont="1" applyFill="1" applyAlignment="1">
      <alignment vertical="center"/>
    </xf>
    <xf numFmtId="49" fontId="44" fillId="13" borderId="0" xfId="0" applyNumberFormat="1" applyFont="1" applyFill="1" applyAlignment="1">
      <alignment horizontal="left" vertical="center"/>
    </xf>
    <xf numFmtId="49" fontId="21" fillId="13" borderId="0" xfId="0" applyNumberFormat="1" applyFont="1" applyFill="1" applyAlignment="1">
      <alignment vertical="center"/>
    </xf>
    <xf numFmtId="49" fontId="38" fillId="13" borderId="5" xfId="0" applyNumberFormat="1" applyFont="1" applyFill="1" applyBorder="1" applyAlignment="1">
      <alignment vertical="center"/>
    </xf>
    <xf numFmtId="0" fontId="39" fillId="13" borderId="0" xfId="0" applyFont="1" applyFill="1" applyAlignment="1"/>
    <xf numFmtId="0" fontId="1" fillId="13" borderId="0" xfId="0" applyFont="1" applyFill="1" applyAlignment="1"/>
    <xf numFmtId="0" fontId="21" fillId="13" borderId="0" xfId="0" applyFont="1" applyFill="1" applyBorder="1" applyAlignment="1">
      <alignment vertical="center"/>
    </xf>
    <xf numFmtId="0" fontId="1" fillId="13" borderId="0" xfId="0" applyFont="1" applyFill="1" applyAlignment="1">
      <alignment horizontal="left"/>
    </xf>
    <xf numFmtId="0" fontId="32" fillId="13" borderId="0" xfId="0" applyFont="1" applyFill="1" applyAlignment="1"/>
    <xf numFmtId="0" fontId="7" fillId="13" borderId="0" xfId="0" applyFont="1" applyFill="1" applyAlignment="1"/>
    <xf numFmtId="0" fontId="47" fillId="13" borderId="0" xfId="2" applyNumberFormat="1" applyFont="1" applyFill="1" applyBorder="1" applyAlignment="1" applyProtection="1"/>
    <xf numFmtId="0" fontId="7" fillId="13" borderId="0" xfId="0" applyFont="1" applyFill="1" applyAlignment="1">
      <alignment horizontal="center"/>
    </xf>
    <xf numFmtId="0" fontId="46" fillId="13" borderId="0" xfId="2" applyNumberFormat="1" applyFont="1" applyFill="1" applyBorder="1" applyAlignment="1" applyProtection="1"/>
    <xf numFmtId="49" fontId="45" fillId="13" borderId="0" xfId="0" applyNumberFormat="1" applyFont="1" applyFill="1" applyAlignment="1">
      <alignment vertical="top"/>
    </xf>
    <xf numFmtId="49" fontId="34" fillId="13" borderId="0" xfId="0" applyNumberFormat="1" applyFont="1" applyFill="1" applyAlignment="1">
      <alignment vertical="top"/>
    </xf>
    <xf numFmtId="49" fontId="33" fillId="13" borderId="0" xfId="0" applyNumberFormat="1" applyFont="1" applyFill="1" applyAlignment="1">
      <alignment horizontal="left"/>
    </xf>
    <xf numFmtId="0" fontId="43" fillId="13" borderId="0" xfId="0" applyFont="1" applyFill="1" applyAlignment="1">
      <alignment horizontal="left"/>
    </xf>
    <xf numFmtId="49" fontId="24" fillId="13" borderId="0" xfId="0" applyNumberFormat="1" applyFont="1" applyFill="1" applyAlignment="1">
      <alignment horizontal="left"/>
    </xf>
    <xf numFmtId="49" fontId="24" fillId="13" borderId="0" xfId="0" applyNumberFormat="1" applyFont="1" applyFill="1" applyAlignment="1">
      <alignment horizontal="left" vertical="center"/>
    </xf>
    <xf numFmtId="49" fontId="33" fillId="13" borderId="8" xfId="0" applyNumberFormat="1" applyFont="1" applyFill="1" applyBorder="1" applyAlignment="1">
      <alignment vertical="center"/>
    </xf>
    <xf numFmtId="49" fontId="45" fillId="13" borderId="8" xfId="0" applyNumberFormat="1" applyFont="1" applyFill="1" applyBorder="1" applyAlignment="1">
      <alignment horizontal="right" vertical="center"/>
    </xf>
    <xf numFmtId="49" fontId="9" fillId="13" borderId="0" xfId="0" applyNumberFormat="1" applyFont="1" applyFill="1" applyAlignment="1">
      <alignment horizontal="left" vertical="center"/>
    </xf>
    <xf numFmtId="0" fontId="9" fillId="13" borderId="0" xfId="0" applyFont="1" applyFill="1" applyAlignment="1">
      <alignment vertical="center"/>
    </xf>
    <xf numFmtId="49" fontId="9" fillId="13" borderId="0" xfId="0" applyNumberFormat="1" applyFont="1" applyFill="1" applyAlignment="1">
      <alignment vertical="center"/>
    </xf>
    <xf numFmtId="49" fontId="30" fillId="13" borderId="0" xfId="0" applyNumberFormat="1" applyFont="1" applyFill="1" applyAlignment="1">
      <alignment horizontal="right" vertical="center"/>
    </xf>
    <xf numFmtId="0" fontId="7" fillId="13" borderId="0" xfId="0" applyFont="1" applyFill="1" applyAlignment="1">
      <alignment horizontal="center" vertical="center"/>
    </xf>
    <xf numFmtId="14" fontId="20" fillId="13" borderId="9" xfId="0" applyNumberFormat="1" applyFont="1" applyFill="1" applyBorder="1" applyAlignment="1">
      <alignment horizontal="left" vertical="center"/>
    </xf>
    <xf numFmtId="49" fontId="20" fillId="13" borderId="9" xfId="0" applyNumberFormat="1" applyFont="1" applyFill="1" applyBorder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49" fontId="20" fillId="13" borderId="0" xfId="0" applyNumberFormat="1" applyFont="1" applyFill="1" applyAlignment="1">
      <alignment vertical="center"/>
    </xf>
    <xf numFmtId="0" fontId="21" fillId="13" borderId="0" xfId="1" applyNumberFormat="1" applyFont="1" applyFill="1" applyBorder="1" applyAlignment="1" applyProtection="1">
      <alignment vertical="center"/>
      <protection locked="0"/>
    </xf>
    <xf numFmtId="0" fontId="20" fillId="13" borderId="0" xfId="0" applyFont="1" applyFill="1" applyAlignment="1">
      <alignment vertical="center"/>
    </xf>
    <xf numFmtId="49" fontId="20" fillId="13" borderId="0" xfId="0" applyNumberFormat="1" applyFont="1" applyFill="1" applyAlignment="1">
      <alignment horizontal="right" vertical="center"/>
    </xf>
    <xf numFmtId="0" fontId="7" fillId="13" borderId="5" xfId="0" applyFont="1" applyFill="1" applyBorder="1" applyAlignment="1">
      <alignment horizontal="left" vertical="center"/>
    </xf>
    <xf numFmtId="0" fontId="7" fillId="13" borderId="0" xfId="0" applyFont="1" applyFill="1" applyAlignment="1">
      <alignment horizontal="left" vertical="center"/>
    </xf>
    <xf numFmtId="0" fontId="1" fillId="13" borderId="5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13" fillId="13" borderId="5" xfId="0" applyFont="1" applyFill="1" applyBorder="1" applyAlignment="1">
      <alignment horizontal="left" vertical="center"/>
    </xf>
    <xf numFmtId="0" fontId="18" fillId="13" borderId="0" xfId="0" applyFont="1" applyFill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0" fontId="18" fillId="13" borderId="0" xfId="0" applyFont="1" applyFill="1" applyAlignment="1">
      <alignment horizontal="center" vertical="center"/>
    </xf>
    <xf numFmtId="0" fontId="33" fillId="13" borderId="5" xfId="0" applyFont="1" applyFill="1" applyBorder="1" applyAlignment="1">
      <alignment horizontal="left" vertical="center"/>
    </xf>
    <xf numFmtId="0" fontId="33" fillId="13" borderId="0" xfId="0" applyFont="1" applyFill="1" applyAlignment="1">
      <alignment vertical="center"/>
    </xf>
    <xf numFmtId="0" fontId="32" fillId="13" borderId="8" xfId="0" applyFont="1" applyFill="1" applyBorder="1" applyAlignment="1">
      <alignment horizontal="left" vertical="center"/>
    </xf>
    <xf numFmtId="0" fontId="13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left" vertical="center"/>
    </xf>
    <xf numFmtId="0" fontId="7" fillId="13" borderId="13" xfId="0" applyFont="1" applyFill="1" applyBorder="1" applyAlignment="1">
      <alignment horizontal="left" vertical="center"/>
    </xf>
    <xf numFmtId="0" fontId="7" fillId="13" borderId="14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center"/>
    </xf>
    <xf numFmtId="49" fontId="40" fillId="13" borderId="25" xfId="0" applyNumberFormat="1" applyFont="1" applyFill="1" applyBorder="1" applyAlignment="1">
      <alignment horizontal="left" vertical="center"/>
    </xf>
    <xf numFmtId="49" fontId="40" fillId="13" borderId="26" xfId="0" applyNumberFormat="1" applyFont="1" applyFill="1" applyBorder="1" applyAlignment="1">
      <alignment horizontal="right" vertical="center"/>
    </xf>
    <xf numFmtId="49" fontId="6" fillId="13" borderId="25" xfId="0" applyNumberFormat="1" applyFont="1" applyFill="1" applyBorder="1" applyAlignment="1">
      <alignment horizontal="left" vertical="center"/>
    </xf>
    <xf numFmtId="49" fontId="40" fillId="13" borderId="26" xfId="0" applyNumberFormat="1" applyFont="1" applyFill="1" applyBorder="1" applyAlignment="1">
      <alignment horizontal="left" vertical="center"/>
    </xf>
    <xf numFmtId="49" fontId="38" fillId="13" borderId="26" xfId="0" applyNumberFormat="1" applyFont="1" applyFill="1" applyBorder="1" applyAlignment="1">
      <alignment horizontal="left" vertical="center"/>
    </xf>
    <xf numFmtId="0" fontId="1" fillId="13" borderId="27" xfId="0" applyFont="1" applyFill="1" applyBorder="1" applyAlignment="1">
      <alignment horizontal="center" vertical="center"/>
    </xf>
    <xf numFmtId="49" fontId="9" fillId="13" borderId="0" xfId="0" applyNumberFormat="1" applyFont="1" applyFill="1" applyAlignment="1">
      <alignment horizontal="right" vertical="center"/>
    </xf>
    <xf numFmtId="0" fontId="9" fillId="13" borderId="0" xfId="0" applyNumberFormat="1" applyFont="1" applyFill="1" applyAlignment="1">
      <alignment horizontal="left" vertical="center"/>
    </xf>
    <xf numFmtId="49" fontId="30" fillId="13" borderId="26" xfId="0" applyNumberFormat="1" applyFont="1" applyFill="1" applyBorder="1" applyAlignment="1">
      <alignment horizontal="right" vertical="center"/>
    </xf>
    <xf numFmtId="49" fontId="30" fillId="13" borderId="27" xfId="0" applyNumberFormat="1" applyFont="1" applyFill="1" applyBorder="1" applyAlignment="1">
      <alignment horizontal="right" vertical="center"/>
    </xf>
    <xf numFmtId="0" fontId="66" fillId="3" borderId="20" xfId="0" applyFont="1" applyFill="1" applyBorder="1" applyAlignment="1">
      <alignment horizontal="right" vertical="center"/>
    </xf>
    <xf numFmtId="49" fontId="7" fillId="13" borderId="29" xfId="0" applyNumberFormat="1" applyFont="1" applyFill="1" applyBorder="1" applyAlignment="1">
      <alignment horizontal="center" wrapText="1"/>
    </xf>
    <xf numFmtId="49" fontId="7" fillId="13" borderId="30" xfId="0" applyNumberFormat="1" applyFont="1" applyFill="1" applyBorder="1" applyAlignment="1">
      <alignment horizontal="center" wrapText="1"/>
    </xf>
    <xf numFmtId="49" fontId="7" fillId="13" borderId="20" xfId="0" applyNumberFormat="1" applyFont="1" applyFill="1" applyBorder="1" applyAlignment="1">
      <alignment horizontal="center" wrapText="1"/>
    </xf>
    <xf numFmtId="0" fontId="7" fillId="13" borderId="22" xfId="0" applyFont="1" applyFill="1" applyBorder="1" applyAlignment="1">
      <alignment wrapText="1"/>
    </xf>
    <xf numFmtId="0" fontId="7" fillId="13" borderId="24" xfId="0" applyFont="1" applyFill="1" applyBorder="1" applyAlignment="1">
      <alignment wrapText="1"/>
    </xf>
    <xf numFmtId="49" fontId="7" fillId="13" borderId="4" xfId="0" applyNumberFormat="1" applyFont="1" applyFill="1" applyBorder="1" applyAlignment="1">
      <alignment horizontal="center" wrapText="1"/>
    </xf>
    <xf numFmtId="0" fontId="6" fillId="13" borderId="24" xfId="0" applyFont="1" applyFill="1" applyBorder="1" applyAlignment="1">
      <alignment horizontal="center" wrapText="1"/>
    </xf>
    <xf numFmtId="49" fontId="29" fillId="13" borderId="0" xfId="0" applyNumberFormat="1" applyFont="1" applyFill="1" applyAlignment="1">
      <alignment vertical="center"/>
    </xf>
    <xf numFmtId="49" fontId="7" fillId="13" borderId="0" xfId="0" applyNumberFormat="1" applyFont="1" applyFill="1" applyAlignment="1">
      <alignment horizontal="right" vertical="center"/>
    </xf>
    <xf numFmtId="49" fontId="7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horizontal="center" vertical="center" shrinkToFit="1"/>
    </xf>
    <xf numFmtId="49" fontId="7" fillId="13" borderId="0" xfId="0" applyNumberFormat="1" applyFont="1" applyFill="1" applyAlignment="1">
      <alignment horizontal="left" vertical="center"/>
    </xf>
    <xf numFmtId="49" fontId="8" fillId="13" borderId="0" xfId="0" applyNumberFormat="1" applyFont="1" applyFill="1" applyAlignment="1">
      <alignment horizontal="center" vertical="center"/>
    </xf>
    <xf numFmtId="49" fontId="8" fillId="13" borderId="0" xfId="0" applyNumberFormat="1" applyFont="1" applyFill="1" applyAlignment="1">
      <alignment vertical="center"/>
    </xf>
    <xf numFmtId="0" fontId="19" fillId="13" borderId="0" xfId="0" applyNumberFormat="1" applyFont="1" applyFill="1" applyAlignment="1">
      <alignment horizontal="right" vertical="center"/>
    </xf>
    <xf numFmtId="0" fontId="19" fillId="13" borderId="0" xfId="0" applyNumberFormat="1" applyFont="1" applyFill="1" applyAlignment="1">
      <alignment horizontal="center" vertical="center"/>
    </xf>
    <xf numFmtId="0" fontId="19" fillId="13" borderId="0" xfId="0" applyNumberFormat="1" applyFont="1" applyFill="1" applyAlignment="1">
      <alignment horizontal="left" vertical="center"/>
    </xf>
    <xf numFmtId="0" fontId="19" fillId="13" borderId="0" xfId="0" applyNumberFormat="1" applyFont="1" applyFill="1" applyAlignment="1">
      <alignment vertical="center"/>
    </xf>
    <xf numFmtId="0" fontId="37" fillId="13" borderId="0" xfId="0" applyNumberFormat="1" applyFont="1" applyFill="1" applyAlignment="1">
      <alignment horizontal="center" vertical="center"/>
    </xf>
    <xf numFmtId="0" fontId="37" fillId="13" borderId="0" xfId="0" applyNumberFormat="1" applyFont="1" applyFill="1" applyAlignment="1">
      <alignment vertical="center"/>
    </xf>
    <xf numFmtId="49" fontId="12" fillId="13" borderId="0" xfId="0" applyNumberFormat="1" applyFont="1" applyFill="1" applyAlignment="1">
      <alignment horizontal="center" vertical="center"/>
    </xf>
    <xf numFmtId="49" fontId="11" fillId="13" borderId="0" xfId="0" applyNumberFormat="1" applyFont="1" applyFill="1" applyAlignment="1">
      <alignment horizontal="center" vertical="center"/>
    </xf>
    <xf numFmtId="0" fontId="9" fillId="13" borderId="6" xfId="0" applyFont="1" applyFill="1" applyBorder="1" applyAlignment="1">
      <alignment vertical="center"/>
    </xf>
    <xf numFmtId="0" fontId="9" fillId="13" borderId="3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49" fontId="30" fillId="13" borderId="36" xfId="0" applyNumberFormat="1" applyFont="1" applyFill="1" applyBorder="1" applyAlignment="1">
      <alignment horizontal="center" vertical="center"/>
    </xf>
    <xf numFmtId="49" fontId="30" fillId="13" borderId="36" xfId="0" applyNumberFormat="1" applyFont="1" applyFill="1" applyBorder="1" applyAlignment="1">
      <alignment vertical="center"/>
    </xf>
    <xf numFmtId="49" fontId="30" fillId="13" borderId="7" xfId="0" applyNumberFormat="1" applyFont="1" applyFill="1" applyBorder="1" applyAlignment="1">
      <alignment horizontal="center" vertical="center"/>
    </xf>
    <xf numFmtId="49" fontId="29" fillId="13" borderId="36" xfId="0" applyNumberFormat="1" applyFont="1" applyFill="1" applyBorder="1" applyAlignment="1">
      <alignment vertical="center"/>
    </xf>
    <xf numFmtId="49" fontId="29" fillId="13" borderId="7" xfId="0" applyNumberFormat="1" applyFont="1" applyFill="1" applyBorder="1" applyAlignment="1">
      <alignment vertical="center"/>
    </xf>
    <xf numFmtId="49" fontId="9" fillId="13" borderId="36" xfId="0" applyNumberFormat="1" applyFont="1" applyFill="1" applyBorder="1" applyAlignment="1">
      <alignment horizontal="left" vertical="center"/>
    </xf>
    <xf numFmtId="49" fontId="7" fillId="13" borderId="39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horizontal="right" vertical="center"/>
    </xf>
    <xf numFmtId="49" fontId="7" fillId="13" borderId="41" xfId="0" applyNumberFormat="1" applyFont="1" applyFill="1" applyBorder="1" applyAlignment="1">
      <alignment horizontal="right" vertical="center"/>
    </xf>
    <xf numFmtId="0" fontId="7" fillId="13" borderId="40" xfId="0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horizontal="right" vertical="center"/>
    </xf>
    <xf numFmtId="49" fontId="7" fillId="13" borderId="42" xfId="0" applyNumberFormat="1" applyFont="1" applyFill="1" applyBorder="1" applyAlignment="1">
      <alignment horizontal="right" vertical="center"/>
    </xf>
    <xf numFmtId="0" fontId="9" fillId="13" borderId="40" xfId="0" applyFont="1" applyFill="1" applyBorder="1" applyAlignment="1">
      <alignment vertical="center"/>
    </xf>
    <xf numFmtId="0" fontId="9" fillId="13" borderId="0" xfId="0" applyFont="1" applyFill="1" applyBorder="1" applyAlignment="1">
      <alignment vertical="center"/>
    </xf>
    <xf numFmtId="0" fontId="9" fillId="13" borderId="42" xfId="0" applyFont="1" applyFill="1" applyBorder="1" applyAlignment="1">
      <alignment vertical="center"/>
    </xf>
    <xf numFmtId="49" fontId="7" fillId="13" borderId="40" xfId="0" applyNumberFormat="1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vertical="center"/>
    </xf>
    <xf numFmtId="0" fontId="7" fillId="13" borderId="0" xfId="0" applyFont="1" applyFill="1" applyBorder="1" applyAlignment="1">
      <alignment horizontal="right" vertical="center"/>
    </xf>
    <xf numFmtId="0" fontId="7" fillId="13" borderId="42" xfId="0" applyFont="1" applyFill="1" applyBorder="1" applyAlignment="1">
      <alignment horizontal="right" vertical="center"/>
    </xf>
    <xf numFmtId="49" fontId="7" fillId="13" borderId="43" xfId="0" applyNumberFormat="1" applyFont="1" applyFill="1" applyBorder="1" applyAlignment="1">
      <alignment vertical="center"/>
    </xf>
    <xf numFmtId="49" fontId="7" fillId="13" borderId="9" xfId="0" applyNumberFormat="1" applyFont="1" applyFill="1" applyBorder="1" applyAlignment="1">
      <alignment vertical="center"/>
    </xf>
    <xf numFmtId="0" fontId="7" fillId="13" borderId="9" xfId="0" applyFont="1" applyFill="1" applyBorder="1" applyAlignment="1">
      <alignment horizontal="right" vertical="center"/>
    </xf>
    <xf numFmtId="0" fontId="7" fillId="13" borderId="32" xfId="0" applyFont="1" applyFill="1" applyBorder="1" applyAlignment="1">
      <alignment horizontal="right" vertical="center"/>
    </xf>
    <xf numFmtId="0" fontId="1" fillId="0" borderId="8" xfId="0" applyFont="1" applyBorder="1" applyAlignment="1"/>
    <xf numFmtId="0" fontId="1" fillId="13" borderId="0" xfId="0" applyFont="1" applyFill="1" applyAlignment="1"/>
    <xf numFmtId="0" fontId="32" fillId="13" borderId="0" xfId="0" applyFont="1" applyFill="1" applyAlignment="1">
      <alignment horizontal="center" shrinkToFit="1"/>
    </xf>
    <xf numFmtId="0" fontId="67" fillId="14" borderId="0" xfId="0" applyFont="1" applyFill="1" applyAlignment="1"/>
    <xf numFmtId="0" fontId="1" fillId="14" borderId="9" xfId="0" applyFont="1" applyFill="1" applyBorder="1" applyAlignment="1">
      <alignment horizontal="center"/>
    </xf>
    <xf numFmtId="0" fontId="1" fillId="15" borderId="3" xfId="0" applyNumberFormat="1" applyFont="1" applyFill="1" applyBorder="1" applyAlignment="1">
      <alignment horizontal="center"/>
    </xf>
    <xf numFmtId="0" fontId="67" fillId="3" borderId="0" xfId="0" applyFont="1" applyFill="1" applyAlignment="1"/>
    <xf numFmtId="49" fontId="30" fillId="13" borderId="10" xfId="0" applyNumberFormat="1" applyFont="1" applyFill="1" applyBorder="1" applyAlignment="1">
      <alignment horizontal="center" vertical="center"/>
    </xf>
    <xf numFmtId="49" fontId="30" fillId="13" borderId="10" xfId="0" applyNumberFormat="1" applyFont="1" applyFill="1" applyBorder="1" applyAlignment="1">
      <alignment vertical="center"/>
    </xf>
    <xf numFmtId="0" fontId="1" fillId="13" borderId="36" xfId="0" applyFont="1" applyFill="1" applyBorder="1" applyAlignment="1"/>
    <xf numFmtId="49" fontId="29" fillId="13" borderId="10" xfId="0" applyNumberFormat="1" applyFont="1" applyFill="1" applyBorder="1" applyAlignment="1">
      <alignment vertical="center"/>
    </xf>
    <xf numFmtId="49" fontId="9" fillId="13" borderId="10" xfId="0" applyNumberFormat="1" applyFont="1" applyFill="1" applyBorder="1" applyAlignment="1">
      <alignment horizontal="left" vertical="center"/>
    </xf>
    <xf numFmtId="0" fontId="1" fillId="13" borderId="7" xfId="0" applyFont="1" applyFill="1" applyBorder="1" applyAlignment="1"/>
    <xf numFmtId="0" fontId="33" fillId="14" borderId="0" xfId="0" applyFont="1" applyFill="1" applyAlignment="1">
      <alignment horizontal="center"/>
    </xf>
    <xf numFmtId="0" fontId="68" fillId="3" borderId="0" xfId="0" applyFont="1" applyFill="1" applyAlignment="1">
      <alignment horizontal="center"/>
    </xf>
    <xf numFmtId="0" fontId="68" fillId="14" borderId="0" xfId="0" applyFont="1" applyFill="1" applyAlignment="1">
      <alignment horizontal="center"/>
    </xf>
    <xf numFmtId="0" fontId="33" fillId="14" borderId="1" xfId="0" applyFont="1" applyFill="1" applyBorder="1" applyAlignment="1">
      <alignment horizontal="center" vertical="center"/>
    </xf>
    <xf numFmtId="0" fontId="50" fillId="13" borderId="0" xfId="0" applyFont="1" applyFill="1" applyAlignment="1">
      <alignment vertical="center"/>
    </xf>
    <xf numFmtId="0" fontId="49" fillId="13" borderId="0" xfId="0" applyFont="1" applyFill="1" applyAlignment="1">
      <alignment vertical="center"/>
    </xf>
    <xf numFmtId="0" fontId="45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left" vertical="center"/>
    </xf>
    <xf numFmtId="0" fontId="1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32" fillId="13" borderId="0" xfId="0" applyFont="1" applyFill="1" applyAlignment="1">
      <alignment horizontal="center" vertical="center"/>
    </xf>
    <xf numFmtId="0" fontId="32" fillId="13" borderId="0" xfId="0" applyFont="1" applyFill="1" applyAlignment="1">
      <alignment vertical="center"/>
    </xf>
    <xf numFmtId="0" fontId="32" fillId="13" borderId="0" xfId="0" applyFont="1" applyFill="1" applyAlignment="1">
      <alignment horizontal="left" vertical="center"/>
    </xf>
    <xf numFmtId="49" fontId="39" fillId="13" borderId="5" xfId="0" applyNumberFormat="1" applyFont="1" applyFill="1" applyBorder="1" applyAlignment="1">
      <alignment vertical="center"/>
    </xf>
    <xf numFmtId="49" fontId="38" fillId="13" borderId="0" xfId="0" applyNumberFormat="1" applyFont="1" applyFill="1" applyAlignment="1">
      <alignment vertical="center"/>
    </xf>
    <xf numFmtId="49" fontId="33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vertical="center"/>
    </xf>
    <xf numFmtId="0" fontId="7" fillId="13" borderId="0" xfId="0" applyFont="1" applyFill="1" applyAlignment="1">
      <alignment vertical="center"/>
    </xf>
    <xf numFmtId="49" fontId="25" fillId="13" borderId="0" xfId="0" applyNumberFormat="1" applyFont="1" applyFill="1" applyAlignment="1">
      <alignment vertical="center"/>
    </xf>
    <xf numFmtId="49" fontId="3" fillId="13" borderId="0" xfId="0" applyNumberFormat="1" applyFont="1" applyFill="1" applyAlignment="1">
      <alignment horizontal="left" vertical="center"/>
    </xf>
    <xf numFmtId="49" fontId="25" fillId="13" borderId="0" xfId="0" applyNumberFormat="1" applyFont="1" applyFill="1" applyAlignment="1">
      <alignment horizontal="right" vertical="center"/>
    </xf>
    <xf numFmtId="49" fontId="39" fillId="13" borderId="0" xfId="0" applyNumberFormat="1" applyFont="1" applyFill="1" applyBorder="1" applyAlignment="1">
      <alignment vertical="center"/>
    </xf>
    <xf numFmtId="49" fontId="39" fillId="13" borderId="0" xfId="0" applyNumberFormat="1" applyFont="1" applyFill="1" applyAlignment="1">
      <alignment vertical="center"/>
    </xf>
    <xf numFmtId="49" fontId="62" fillId="13" borderId="0" xfId="0" applyNumberFormat="1" applyFont="1" applyFill="1" applyAlignment="1">
      <alignment horizontal="left" vertical="center"/>
    </xf>
    <xf numFmtId="49" fontId="21" fillId="13" borderId="0" xfId="0" applyNumberFormat="1" applyFont="1" applyFill="1" applyAlignment="1">
      <alignment vertical="center"/>
    </xf>
    <xf numFmtId="49" fontId="38" fillId="13" borderId="5" xfId="0" applyNumberFormat="1" applyFont="1" applyFill="1" applyBorder="1" applyAlignment="1">
      <alignment vertical="center"/>
    </xf>
    <xf numFmtId="0" fontId="39" fillId="13" borderId="0" xfId="0" applyFont="1" applyFill="1" applyAlignment="1"/>
    <xf numFmtId="0" fontId="1" fillId="13" borderId="0" xfId="0" applyFont="1" applyFill="1" applyAlignment="1"/>
    <xf numFmtId="0" fontId="21" fillId="13" borderId="0" xfId="0" applyFont="1" applyFill="1" applyBorder="1" applyAlignment="1">
      <alignment vertical="center"/>
    </xf>
    <xf numFmtId="0" fontId="1" fillId="13" borderId="0" xfId="0" applyFont="1" applyFill="1" applyAlignment="1">
      <alignment horizontal="left"/>
    </xf>
    <xf numFmtId="0" fontId="32" fillId="13" borderId="0" xfId="0" applyFont="1" applyFill="1" applyAlignment="1"/>
    <xf numFmtId="0" fontId="7" fillId="13" borderId="0" xfId="0" applyFont="1" applyFill="1" applyAlignment="1"/>
    <xf numFmtId="0" fontId="64" fillId="13" borderId="0" xfId="2" applyNumberFormat="1" applyFont="1" applyFill="1" applyBorder="1" applyAlignment="1" applyProtection="1"/>
    <xf numFmtId="0" fontId="7" fillId="13" borderId="0" xfId="0" applyFont="1" applyFill="1" applyAlignment="1">
      <alignment horizontal="center"/>
    </xf>
    <xf numFmtId="0" fontId="63" fillId="13" borderId="0" xfId="2" applyNumberFormat="1" applyFont="1" applyFill="1" applyBorder="1" applyAlignment="1" applyProtection="1"/>
    <xf numFmtId="49" fontId="45" fillId="13" borderId="0" xfId="0" applyNumberFormat="1" applyFont="1" applyFill="1" applyAlignment="1">
      <alignment vertical="top"/>
    </xf>
    <xf numFmtId="49" fontId="34" fillId="13" borderId="0" xfId="0" applyNumberFormat="1" applyFont="1" applyFill="1" applyAlignment="1">
      <alignment vertical="top"/>
    </xf>
    <xf numFmtId="49" fontId="33" fillId="13" borderId="0" xfId="0" applyNumberFormat="1" applyFont="1" applyFill="1" applyAlignment="1">
      <alignment horizontal="left"/>
    </xf>
    <xf numFmtId="0" fontId="43" fillId="13" borderId="0" xfId="0" applyFont="1" applyFill="1" applyAlignment="1">
      <alignment horizontal="left"/>
    </xf>
    <xf numFmtId="49" fontId="24" fillId="13" borderId="0" xfId="0" applyNumberFormat="1" applyFont="1" applyFill="1" applyAlignment="1">
      <alignment horizontal="left"/>
    </xf>
    <xf numFmtId="49" fontId="24" fillId="13" borderId="0" xfId="0" applyNumberFormat="1" applyFont="1" applyFill="1" applyAlignment="1">
      <alignment horizontal="left" vertical="center"/>
    </xf>
    <xf numFmtId="49" fontId="33" fillId="13" borderId="8" xfId="0" applyNumberFormat="1" applyFont="1" applyFill="1" applyBorder="1" applyAlignment="1">
      <alignment vertical="center"/>
    </xf>
    <xf numFmtId="49" fontId="45" fillId="13" borderId="8" xfId="0" applyNumberFormat="1" applyFont="1" applyFill="1" applyBorder="1" applyAlignment="1">
      <alignment horizontal="right" vertical="center"/>
    </xf>
    <xf numFmtId="49" fontId="9" fillId="13" borderId="0" xfId="0" applyNumberFormat="1" applyFont="1" applyFill="1" applyAlignment="1">
      <alignment horizontal="left" vertical="center"/>
    </xf>
    <xf numFmtId="0" fontId="9" fillId="13" borderId="0" xfId="0" applyFont="1" applyFill="1" applyAlignment="1">
      <alignment vertical="center"/>
    </xf>
    <xf numFmtId="49" fontId="9" fillId="13" borderId="0" xfId="0" applyNumberFormat="1" applyFont="1" applyFill="1" applyAlignment="1">
      <alignment vertical="center"/>
    </xf>
    <xf numFmtId="49" fontId="54" fillId="13" borderId="0" xfId="0" applyNumberFormat="1" applyFont="1" applyFill="1" applyAlignment="1">
      <alignment horizontal="right" vertical="center"/>
    </xf>
    <xf numFmtId="0" fontId="7" fillId="13" borderId="0" xfId="0" applyFont="1" applyFill="1" applyAlignment="1">
      <alignment horizontal="center" vertical="center"/>
    </xf>
    <xf numFmtId="14" fontId="61" fillId="13" borderId="9" xfId="0" applyNumberFormat="1" applyFont="1" applyFill="1" applyBorder="1" applyAlignment="1">
      <alignment horizontal="left" vertical="center"/>
    </xf>
    <xf numFmtId="49" fontId="61" fillId="13" borderId="9" xfId="0" applyNumberFormat="1" applyFont="1" applyFill="1" applyBorder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33" fillId="13" borderId="0" xfId="0" applyFont="1" applyFill="1" applyAlignment="1">
      <alignment horizontal="center" vertical="center"/>
    </xf>
    <xf numFmtId="49" fontId="61" fillId="13" borderId="0" xfId="0" applyNumberFormat="1" applyFont="1" applyFill="1" applyAlignment="1">
      <alignment vertical="center"/>
    </xf>
    <xf numFmtId="0" fontId="21" fillId="13" borderId="0" xfId="1" applyNumberFormat="1" applyFont="1" applyFill="1" applyBorder="1" applyAlignment="1" applyProtection="1">
      <alignment vertical="center"/>
      <protection locked="0"/>
    </xf>
    <xf numFmtId="0" fontId="61" fillId="13" borderId="0" xfId="0" applyFont="1" applyFill="1" applyAlignment="1">
      <alignment vertical="center"/>
    </xf>
    <xf numFmtId="49" fontId="61" fillId="13" borderId="0" xfId="0" applyNumberFormat="1" applyFont="1" applyFill="1" applyAlignment="1">
      <alignment horizontal="right" vertical="center"/>
    </xf>
    <xf numFmtId="0" fontId="7" fillId="13" borderId="5" xfId="0" applyFont="1" applyFill="1" applyBorder="1" applyAlignment="1">
      <alignment horizontal="left" vertical="center"/>
    </xf>
    <xf numFmtId="0" fontId="7" fillId="13" borderId="0" xfId="0" applyFont="1" applyFill="1" applyAlignment="1">
      <alignment horizontal="left" vertical="center"/>
    </xf>
    <xf numFmtId="0" fontId="1" fillId="13" borderId="5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left" vertical="center"/>
    </xf>
    <xf numFmtId="0" fontId="60" fillId="13" borderId="5" xfId="0" applyFont="1" applyFill="1" applyBorder="1" applyAlignment="1">
      <alignment horizontal="left" vertical="center"/>
    </xf>
    <xf numFmtId="0" fontId="59" fillId="13" borderId="0" xfId="0" applyFont="1" applyFill="1" applyAlignment="1">
      <alignment horizontal="left" vertical="center"/>
    </xf>
    <xf numFmtId="0" fontId="61" fillId="13" borderId="0" xfId="0" applyFont="1" applyFill="1" applyAlignment="1">
      <alignment horizontal="left" vertical="center"/>
    </xf>
    <xf numFmtId="0" fontId="59" fillId="13" borderId="0" xfId="0" applyFont="1" applyFill="1" applyAlignment="1">
      <alignment horizontal="center" vertical="center"/>
    </xf>
    <xf numFmtId="0" fontId="33" fillId="13" borderId="5" xfId="0" applyFont="1" applyFill="1" applyBorder="1" applyAlignment="1">
      <alignment horizontal="left" vertical="center"/>
    </xf>
    <xf numFmtId="0" fontId="33" fillId="13" borderId="0" xfId="0" applyFont="1" applyFill="1" applyAlignment="1">
      <alignment vertical="center"/>
    </xf>
    <xf numFmtId="0" fontId="32" fillId="13" borderId="8" xfId="0" applyFont="1" applyFill="1" applyBorder="1" applyAlignment="1">
      <alignment horizontal="left" vertical="center"/>
    </xf>
    <xf numFmtId="0" fontId="60" fillId="13" borderId="11" xfId="0" applyFont="1" applyFill="1" applyBorder="1" applyAlignment="1">
      <alignment horizontal="left" vertical="center"/>
    </xf>
    <xf numFmtId="0" fontId="59" fillId="13" borderId="12" xfId="0" applyFont="1" applyFill="1" applyBorder="1" applyAlignment="1">
      <alignment horizontal="left" vertical="center"/>
    </xf>
    <xf numFmtId="0" fontId="7" fillId="13" borderId="13" xfId="0" applyFont="1" applyFill="1" applyBorder="1" applyAlignment="1">
      <alignment horizontal="left" vertical="center"/>
    </xf>
    <xf numFmtId="0" fontId="7" fillId="13" borderId="14" xfId="0" applyFont="1" applyFill="1" applyBorder="1" applyAlignment="1">
      <alignment horizontal="left" vertical="center"/>
    </xf>
    <xf numFmtId="0" fontId="1" fillId="13" borderId="0" xfId="0" applyFont="1" applyFill="1" applyAlignment="1">
      <alignment horizontal="center"/>
    </xf>
    <xf numFmtId="49" fontId="58" fillId="13" borderId="25" xfId="0" applyNumberFormat="1" applyFont="1" applyFill="1" applyBorder="1" applyAlignment="1">
      <alignment horizontal="left" vertical="center"/>
    </xf>
    <xf numFmtId="49" fontId="58" fillId="13" borderId="26" xfId="0" applyNumberFormat="1" applyFont="1" applyFill="1" applyBorder="1" applyAlignment="1">
      <alignment horizontal="right" vertical="center"/>
    </xf>
    <xf numFmtId="49" fontId="57" fillId="13" borderId="25" xfId="0" applyNumberFormat="1" applyFont="1" applyFill="1" applyBorder="1" applyAlignment="1">
      <alignment horizontal="left" vertical="center"/>
    </xf>
    <xf numFmtId="49" fontId="58" fillId="13" borderId="26" xfId="0" applyNumberFormat="1" applyFont="1" applyFill="1" applyBorder="1" applyAlignment="1">
      <alignment horizontal="left" vertical="center"/>
    </xf>
    <xf numFmtId="49" fontId="38" fillId="13" borderId="26" xfId="0" applyNumberFormat="1" applyFont="1" applyFill="1" applyBorder="1" applyAlignment="1">
      <alignment horizontal="left" vertical="center"/>
    </xf>
    <xf numFmtId="0" fontId="1" fillId="13" borderId="27" xfId="0" applyFont="1" applyFill="1" applyBorder="1" applyAlignment="1">
      <alignment horizontal="center" vertical="center"/>
    </xf>
    <xf numFmtId="49" fontId="9" fillId="13" borderId="0" xfId="0" applyNumberFormat="1" applyFont="1" applyFill="1" applyAlignment="1">
      <alignment horizontal="right" vertical="center"/>
    </xf>
    <xf numFmtId="0" fontId="9" fillId="13" borderId="0" xfId="0" applyNumberFormat="1" applyFont="1" applyFill="1" applyAlignment="1">
      <alignment horizontal="left" vertical="center"/>
    </xf>
    <xf numFmtId="49" fontId="54" fillId="13" borderId="26" xfId="0" applyNumberFormat="1" applyFont="1" applyFill="1" applyBorder="1" applyAlignment="1">
      <alignment horizontal="right" vertical="center"/>
    </xf>
    <xf numFmtId="49" fontId="54" fillId="13" borderId="27" xfId="0" applyNumberFormat="1" applyFont="1" applyFill="1" applyBorder="1" applyAlignment="1">
      <alignment horizontal="right" vertical="center"/>
    </xf>
    <xf numFmtId="0" fontId="66" fillId="3" borderId="20" xfId="0" applyFont="1" applyFill="1" applyBorder="1" applyAlignment="1">
      <alignment horizontal="right" vertical="center"/>
    </xf>
    <xf numFmtId="49" fontId="7" fillId="13" borderId="29" xfId="0" applyNumberFormat="1" applyFont="1" applyFill="1" applyBorder="1" applyAlignment="1">
      <alignment horizontal="center" wrapText="1"/>
    </xf>
    <xf numFmtId="49" fontId="7" fillId="13" borderId="30" xfId="0" applyNumberFormat="1" applyFont="1" applyFill="1" applyBorder="1" applyAlignment="1">
      <alignment horizontal="center" wrapText="1"/>
    </xf>
    <xf numFmtId="49" fontId="7" fillId="13" borderId="20" xfId="0" applyNumberFormat="1" applyFont="1" applyFill="1" applyBorder="1" applyAlignment="1">
      <alignment horizontal="center" wrapText="1"/>
    </xf>
    <xf numFmtId="0" fontId="7" fillId="13" borderId="22" xfId="0" applyFont="1" applyFill="1" applyBorder="1" applyAlignment="1">
      <alignment wrapText="1"/>
    </xf>
    <xf numFmtId="0" fontId="7" fillId="13" borderId="24" xfId="0" applyFont="1" applyFill="1" applyBorder="1" applyAlignment="1">
      <alignment wrapText="1"/>
    </xf>
    <xf numFmtId="49" fontId="7" fillId="13" borderId="4" xfId="0" applyNumberFormat="1" applyFont="1" applyFill="1" applyBorder="1" applyAlignment="1">
      <alignment horizontal="center" wrapText="1"/>
    </xf>
    <xf numFmtId="0" fontId="57" fillId="13" borderId="24" xfId="0" applyFont="1" applyFill="1" applyBorder="1" applyAlignment="1">
      <alignment horizontal="center" wrapText="1"/>
    </xf>
    <xf numFmtId="49" fontId="53" fillId="13" borderId="0" xfId="0" applyNumberFormat="1" applyFont="1" applyFill="1" applyAlignment="1">
      <alignment vertical="center"/>
    </xf>
    <xf numFmtId="49" fontId="7" fillId="13" borderId="0" xfId="0" applyNumberFormat="1" applyFont="1" applyFill="1" applyAlignment="1">
      <alignment horizontal="right" vertical="center"/>
    </xf>
    <xf numFmtId="49" fontId="7" fillId="13" borderId="0" xfId="0" applyNumberFormat="1" applyFont="1" applyFill="1" applyAlignment="1">
      <alignment horizontal="center" vertical="center"/>
    </xf>
    <xf numFmtId="49" fontId="7" fillId="13" borderId="0" xfId="0" applyNumberFormat="1" applyFont="1" applyFill="1" applyAlignment="1">
      <alignment horizontal="center" vertical="center" shrinkToFit="1"/>
    </xf>
    <xf numFmtId="49" fontId="7" fillId="13" borderId="0" xfId="0" applyNumberFormat="1" applyFont="1" applyFill="1" applyAlignment="1">
      <alignment horizontal="left" vertical="center"/>
    </xf>
    <xf numFmtId="49" fontId="56" fillId="13" borderId="0" xfId="0" applyNumberFormat="1" applyFont="1" applyFill="1" applyAlignment="1">
      <alignment horizontal="center" vertical="center"/>
    </xf>
    <xf numFmtId="49" fontId="56" fillId="13" borderId="0" xfId="0" applyNumberFormat="1" applyFont="1" applyFill="1" applyAlignment="1">
      <alignment vertical="center"/>
    </xf>
    <xf numFmtId="0" fontId="19" fillId="13" borderId="0" xfId="0" applyNumberFormat="1" applyFont="1" applyFill="1" applyAlignment="1">
      <alignment horizontal="right" vertical="center"/>
    </xf>
    <xf numFmtId="0" fontId="19" fillId="13" borderId="0" xfId="0" applyNumberFormat="1" applyFont="1" applyFill="1" applyAlignment="1">
      <alignment horizontal="center" vertical="center"/>
    </xf>
    <xf numFmtId="0" fontId="19" fillId="13" borderId="0" xfId="0" applyNumberFormat="1" applyFont="1" applyFill="1" applyAlignment="1">
      <alignment horizontal="left" vertical="center"/>
    </xf>
    <xf numFmtId="0" fontId="19" fillId="13" borderId="0" xfId="0" applyNumberFormat="1" applyFont="1" applyFill="1" applyAlignment="1">
      <alignment vertical="center"/>
    </xf>
    <xf numFmtId="0" fontId="55" fillId="13" borderId="0" xfId="0" applyNumberFormat="1" applyFont="1" applyFill="1" applyAlignment="1">
      <alignment horizontal="center" vertical="center"/>
    </xf>
    <xf numFmtId="0" fontId="55" fillId="13" borderId="0" xfId="0" applyNumberFormat="1" applyFont="1" applyFill="1" applyAlignment="1">
      <alignment vertical="center"/>
    </xf>
    <xf numFmtId="49" fontId="12" fillId="13" borderId="0" xfId="0" applyNumberFormat="1" applyFont="1" applyFill="1" applyAlignment="1">
      <alignment horizontal="center" vertical="center"/>
    </xf>
    <xf numFmtId="49" fontId="11" fillId="13" borderId="0" xfId="0" applyNumberFormat="1" applyFont="1" applyFill="1" applyAlignment="1">
      <alignment horizontal="center" vertical="center"/>
    </xf>
    <xf numFmtId="0" fontId="9" fillId="13" borderId="6" xfId="0" applyFont="1" applyFill="1" applyBorder="1" applyAlignment="1">
      <alignment vertical="center"/>
    </xf>
    <xf numFmtId="0" fontId="9" fillId="13" borderId="36" xfId="0" applyFont="1" applyFill="1" applyBorder="1" applyAlignment="1">
      <alignment vertical="center"/>
    </xf>
    <xf numFmtId="0" fontId="9" fillId="13" borderId="7" xfId="0" applyFont="1" applyFill="1" applyBorder="1" applyAlignment="1">
      <alignment vertical="center"/>
    </xf>
    <xf numFmtId="49" fontId="54" fillId="13" borderId="36" xfId="0" applyNumberFormat="1" applyFont="1" applyFill="1" applyBorder="1" applyAlignment="1">
      <alignment horizontal="center" vertical="center"/>
    </xf>
    <xf numFmtId="49" fontId="54" fillId="13" borderId="36" xfId="0" applyNumberFormat="1" applyFont="1" applyFill="1" applyBorder="1" applyAlignment="1">
      <alignment vertical="center"/>
    </xf>
    <xf numFmtId="49" fontId="54" fillId="13" borderId="7" xfId="0" applyNumberFormat="1" applyFont="1" applyFill="1" applyBorder="1" applyAlignment="1">
      <alignment horizontal="center" vertical="center"/>
    </xf>
    <xf numFmtId="49" fontId="53" fillId="13" borderId="36" xfId="0" applyNumberFormat="1" applyFont="1" applyFill="1" applyBorder="1" applyAlignment="1">
      <alignment vertical="center"/>
    </xf>
    <xf numFmtId="49" fontId="53" fillId="13" borderId="7" xfId="0" applyNumberFormat="1" applyFont="1" applyFill="1" applyBorder="1" applyAlignment="1">
      <alignment vertical="center"/>
    </xf>
    <xf numFmtId="49" fontId="9" fillId="13" borderId="36" xfId="0" applyNumberFormat="1" applyFont="1" applyFill="1" applyBorder="1" applyAlignment="1">
      <alignment horizontal="left" vertical="center"/>
    </xf>
    <xf numFmtId="49" fontId="7" fillId="13" borderId="39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vertical="center"/>
    </xf>
    <xf numFmtId="49" fontId="7" fillId="13" borderId="10" xfId="0" applyNumberFormat="1" applyFont="1" applyFill="1" applyBorder="1" applyAlignment="1">
      <alignment horizontal="right" vertical="center"/>
    </xf>
    <xf numFmtId="49" fontId="7" fillId="13" borderId="41" xfId="0" applyNumberFormat="1" applyFont="1" applyFill="1" applyBorder="1" applyAlignment="1">
      <alignment horizontal="right" vertical="center"/>
    </xf>
    <xf numFmtId="0" fontId="7" fillId="13" borderId="40" xfId="0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horizontal="right" vertical="center"/>
    </xf>
    <xf numFmtId="49" fontId="7" fillId="13" borderId="42" xfId="0" applyNumberFormat="1" applyFont="1" applyFill="1" applyBorder="1" applyAlignment="1">
      <alignment horizontal="right" vertical="center"/>
    </xf>
    <xf numFmtId="0" fontId="9" fillId="13" borderId="40" xfId="0" applyFont="1" applyFill="1" applyBorder="1" applyAlignment="1">
      <alignment vertical="center"/>
    </xf>
    <xf numFmtId="0" fontId="9" fillId="13" borderId="0" xfId="0" applyFont="1" applyFill="1" applyBorder="1" applyAlignment="1">
      <alignment vertical="center"/>
    </xf>
    <xf numFmtId="0" fontId="9" fillId="13" borderId="42" xfId="0" applyFont="1" applyFill="1" applyBorder="1" applyAlignment="1">
      <alignment vertical="center"/>
    </xf>
    <xf numFmtId="49" fontId="7" fillId="13" borderId="40" xfId="0" applyNumberFormat="1" applyFont="1" applyFill="1" applyBorder="1" applyAlignment="1">
      <alignment vertical="center"/>
    </xf>
    <xf numFmtId="49" fontId="7" fillId="13" borderId="0" xfId="0" applyNumberFormat="1" applyFont="1" applyFill="1" applyBorder="1" applyAlignment="1">
      <alignment vertical="center"/>
    </xf>
    <xf numFmtId="0" fontId="7" fillId="13" borderId="0" xfId="0" applyFont="1" applyFill="1" applyBorder="1" applyAlignment="1">
      <alignment horizontal="right" vertical="center"/>
    </xf>
    <xf numFmtId="0" fontId="7" fillId="13" borderId="42" xfId="0" applyFont="1" applyFill="1" applyBorder="1" applyAlignment="1">
      <alignment horizontal="right" vertical="center"/>
    </xf>
    <xf numFmtId="49" fontId="7" fillId="13" borderId="43" xfId="0" applyNumberFormat="1" applyFont="1" applyFill="1" applyBorder="1" applyAlignment="1">
      <alignment vertical="center"/>
    </xf>
    <xf numFmtId="49" fontId="7" fillId="13" borderId="9" xfId="0" applyNumberFormat="1" applyFont="1" applyFill="1" applyBorder="1" applyAlignment="1">
      <alignment vertical="center"/>
    </xf>
    <xf numFmtId="0" fontId="7" fillId="13" borderId="9" xfId="0" applyFont="1" applyFill="1" applyBorder="1" applyAlignment="1">
      <alignment horizontal="right" vertical="center"/>
    </xf>
    <xf numFmtId="0" fontId="7" fillId="13" borderId="32" xfId="0" applyFont="1" applyFill="1" applyBorder="1" applyAlignment="1">
      <alignment horizontal="right" vertical="center"/>
    </xf>
    <xf numFmtId="0" fontId="1" fillId="13" borderId="0" xfId="0" applyFont="1" applyFill="1" applyAlignment="1"/>
    <xf numFmtId="0" fontId="32" fillId="13" borderId="0" xfId="0" applyFont="1" applyFill="1" applyAlignment="1">
      <alignment horizontal="center" shrinkToFit="1"/>
    </xf>
    <xf numFmtId="0" fontId="33" fillId="14" borderId="0" xfId="0" applyFont="1" applyFill="1" applyAlignment="1">
      <alignment horizontal="center"/>
    </xf>
    <xf numFmtId="0" fontId="11" fillId="3" borderId="9" xfId="0" applyNumberFormat="1" applyFont="1" applyFill="1" applyBorder="1" applyAlignment="1">
      <alignment horizontal="center" vertical="center" shrinkToFit="1"/>
    </xf>
    <xf numFmtId="0" fontId="1" fillId="14" borderId="9" xfId="0" applyFont="1" applyFill="1" applyBorder="1" applyAlignment="1">
      <alignment horizontal="center"/>
    </xf>
    <xf numFmtId="0" fontId="1" fillId="15" borderId="3" xfId="0" applyNumberFormat="1" applyFont="1" applyFill="1" applyBorder="1" applyAlignment="1">
      <alignment horizontal="center"/>
    </xf>
    <xf numFmtId="0" fontId="68" fillId="3" borderId="0" xfId="0" applyFont="1" applyFill="1" applyAlignment="1">
      <alignment horizontal="center"/>
    </xf>
    <xf numFmtId="0" fontId="68" fillId="14" borderId="0" xfId="0" applyFont="1" applyFill="1" applyAlignment="1">
      <alignment horizontal="center"/>
    </xf>
    <xf numFmtId="0" fontId="33" fillId="14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right" vertical="center" shrinkToFit="1"/>
    </xf>
    <xf numFmtId="0" fontId="33" fillId="3" borderId="0" xfId="0" applyFont="1" applyFill="1" applyBorder="1" applyAlignment="1">
      <alignment horizontal="center" vertical="center"/>
    </xf>
    <xf numFmtId="49" fontId="54" fillId="13" borderId="10" xfId="0" applyNumberFormat="1" applyFont="1" applyFill="1" applyBorder="1" applyAlignment="1">
      <alignment horizontal="center" vertical="center"/>
    </xf>
    <xf numFmtId="49" fontId="54" fillId="13" borderId="10" xfId="0" applyNumberFormat="1" applyFont="1" applyFill="1" applyBorder="1" applyAlignment="1">
      <alignment vertical="center"/>
    </xf>
    <xf numFmtId="0" fontId="1" fillId="13" borderId="36" xfId="0" applyFont="1" applyFill="1" applyBorder="1" applyAlignment="1"/>
    <xf numFmtId="49" fontId="53" fillId="13" borderId="10" xfId="0" applyNumberFormat="1" applyFont="1" applyFill="1" applyBorder="1" applyAlignment="1">
      <alignment vertical="center"/>
    </xf>
    <xf numFmtId="49" fontId="9" fillId="13" borderId="10" xfId="0" applyNumberFormat="1" applyFont="1" applyFill="1" applyBorder="1" applyAlignment="1">
      <alignment horizontal="left" vertical="center"/>
    </xf>
    <xf numFmtId="0" fontId="67" fillId="14" borderId="0" xfId="0" applyFont="1" applyFill="1" applyAlignment="1"/>
    <xf numFmtId="0" fontId="67" fillId="3" borderId="0" xfId="0" applyFont="1" applyFill="1" applyAlignment="1"/>
    <xf numFmtId="0" fontId="1" fillId="0" borderId="32" xfId="0" applyFont="1" applyBorder="1" applyAlignment="1">
      <alignment horizontal="left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164" fontId="3" fillId="2" borderId="3" xfId="0" applyNumberFormat="1" applyFont="1" applyFill="1" applyBorder="1" applyAlignment="1" applyProtection="1">
      <alignment horizontal="center" vertical="center" wrapText="1"/>
    </xf>
    <xf numFmtId="0" fontId="48" fillId="4" borderId="4" xfId="0" applyFont="1" applyFill="1" applyBorder="1" applyAlignment="1">
      <alignment horizontal="center" vertical="center"/>
    </xf>
    <xf numFmtId="0" fontId="42" fillId="5" borderId="4" xfId="0" applyFont="1" applyFill="1" applyBorder="1" applyAlignment="1">
      <alignment horizontal="center" vertical="center"/>
    </xf>
    <xf numFmtId="14" fontId="44" fillId="13" borderId="10" xfId="0" applyNumberFormat="1" applyFont="1" applyFill="1" applyBorder="1" applyAlignment="1">
      <alignment horizontal="left" vertical="center" wrapText="1"/>
    </xf>
    <xf numFmtId="49" fontId="34" fillId="3" borderId="0" xfId="0" applyNumberFormat="1" applyFont="1" applyFill="1" applyBorder="1" applyAlignment="1">
      <alignment vertical="top" shrinkToFit="1"/>
    </xf>
    <xf numFmtId="14" fontId="21" fillId="3" borderId="8" xfId="0" applyNumberFormat="1" applyFont="1" applyFill="1" applyBorder="1" applyAlignment="1">
      <alignment horizontal="left" vertical="center"/>
    </xf>
    <xf numFmtId="0" fontId="1" fillId="13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49" fontId="34" fillId="3" borderId="0" xfId="0" applyNumberFormat="1" applyFont="1" applyFill="1" applyBorder="1" applyAlignment="1" applyProtection="1">
      <alignment vertical="top" shrinkToFit="1"/>
      <protection locked="0"/>
    </xf>
    <xf numFmtId="14" fontId="21" fillId="3" borderId="8" xfId="0" applyNumberFormat="1" applyFont="1" applyFill="1" applyBorder="1" applyAlignment="1" applyProtection="1">
      <alignment horizontal="left" vertical="center"/>
      <protection locked="0"/>
    </xf>
    <xf numFmtId="0" fontId="1" fillId="13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right" vertical="center" shrinkToFi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Border="1" applyAlignment="1" applyProtection="1">
      <alignment horizontal="left" vertical="center"/>
      <protection locked="0"/>
    </xf>
    <xf numFmtId="14" fontId="21" fillId="0" borderId="8" xfId="0" applyNumberFormat="1" applyFont="1" applyBorder="1" applyAlignment="1">
      <alignment horizontal="left" vertical="center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vertical="center" shrinkToFit="1"/>
    </xf>
    <xf numFmtId="14" fontId="62" fillId="13" borderId="10" xfId="0" applyNumberFormat="1" applyFont="1" applyFill="1" applyBorder="1" applyAlignment="1">
      <alignment horizontal="left" vertical="center" wrapText="1"/>
    </xf>
  </cellXfs>
  <cellStyles count="3">
    <cellStyle name="Hivatkozás" xfId="2" builtinId="8"/>
    <cellStyle name="Normál" xfId="0" builtinId="0"/>
    <cellStyle name="Pénznem" xfId="1" builtinId="4"/>
  </cellStyles>
  <dxfs count="527"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fill>
        <patternFill patternType="solid">
          <fgColor indexed="42"/>
          <bgColor indexed="41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43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9"/>
      </font>
      <fill>
        <patternFill patternType="solid">
          <fgColor rgb="FFDBFFF0"/>
          <bgColor indexed="41"/>
        </patternFill>
      </fill>
    </dxf>
    <dxf>
      <font>
        <b val="0"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 val="0"/>
        <i val="0"/>
        <condense val="0"/>
        <extend val="0"/>
        <color rgb="FFDDDDDD"/>
      </font>
      <fill>
        <patternFill patternType="solid">
          <fgColor rgb="FFEAEAEA"/>
          <bgColor rgb="FFDDDDDD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8"/>
      </font>
      <fill>
        <patternFill patternType="solid">
          <fgColor indexed="9"/>
          <bgColor rgb="FFFDFFBF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34"/>
          <bgColor indexed="34"/>
        </patternFill>
      </fill>
    </dxf>
    <dxf>
      <font>
        <b val="0"/>
        <i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Label"/>
</file>

<file path=xl/ctrlProps/ctrlProp14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Label"/>
</file>

<file path=xl/ctrlProps/ctrlProp18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Label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Label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/>
</file>

<file path=xl/ctrlProps/ctrlProp28.xml><?xml version="1.0" encoding="utf-8"?>
<formControlPr xmlns="http://schemas.microsoft.com/office/spreadsheetml/2009/9/main" objectType="Button"/>
</file>

<file path=xl/ctrlProps/ctrlProp29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Label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Label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Label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Label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Label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Label"/>
</file>

<file path=xl/ctrlProps/ctrlProp44.xml><?xml version="1.0" encoding="utf-8"?>
<formControlPr xmlns="http://schemas.microsoft.com/office/spreadsheetml/2009/9/main" objectType="Button"/>
</file>

<file path=xl/ctrlProps/ctrlProp45.xml><?xml version="1.0" encoding="utf-8"?>
<formControlPr xmlns="http://schemas.microsoft.com/office/spreadsheetml/2009/9/main" objectType="Label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Label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/>
</file>

<file path=xl/ctrlProps/ctrlProp54.xml><?xml version="1.0" encoding="utf-8"?>
<formControlPr xmlns="http://schemas.microsoft.com/office/spreadsheetml/2009/9/main" objectType="Button"/>
</file>

<file path=xl/ctrlProps/ctrlProp55.xml><?xml version="1.0" encoding="utf-8"?>
<formControlPr xmlns="http://schemas.microsoft.com/office/spreadsheetml/2009/9/main" objectType="Label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Label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Label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Label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Label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Label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Label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2049" name="Kép 2">
          <a:extLst>
            <a:ext uri="{FF2B5EF4-FFF2-40B4-BE49-F238E27FC236}">
              <a16:creationId xmlns:a16="http://schemas.microsoft.com/office/drawing/2014/main" id="{533F26FD-F277-F6F3-AB75-DC9A04AD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11265" name="Picture 23">
          <a:extLst>
            <a:ext uri="{FF2B5EF4-FFF2-40B4-BE49-F238E27FC236}">
              <a16:creationId xmlns:a16="http://schemas.microsoft.com/office/drawing/2014/main" id="{D81835DE-7AC6-58B9-0E2F-156FF97F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11266" name="Label 16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26A187F4-61A8-19DE-AC79-9E96C0798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12291" name="Kép 2">
          <a:extLst>
            <a:ext uri="{FF2B5EF4-FFF2-40B4-BE49-F238E27FC236}">
              <a16:creationId xmlns:a16="http://schemas.microsoft.com/office/drawing/2014/main" id="{34A64550-304F-DD97-7C91-1F49DA92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12292" name="Button 82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9EA11BDF-23FB-4BD2-8BFB-7420ADAF55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365760</xdr:colOff>
      <xdr:row>0</xdr:row>
      <xdr:rowOff>45720</xdr:rowOff>
    </xdr:from>
    <xdr:to>
      <xdr:col>17</xdr:col>
      <xdr:colOff>114300</xdr:colOff>
      <xdr:row>1</xdr:row>
      <xdr:rowOff>129540</xdr:rowOff>
    </xdr:to>
    <xdr:pic>
      <xdr:nvPicPr>
        <xdr:cNvPr id="13313" name="Kép 2">
          <a:extLst>
            <a:ext uri="{FF2B5EF4-FFF2-40B4-BE49-F238E27FC236}">
              <a16:creationId xmlns:a16="http://schemas.microsoft.com/office/drawing/2014/main" id="{D54C8BD9-8757-43DB-7C68-02956548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45720"/>
          <a:ext cx="54864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14337" name="Kép 2">
          <a:extLst>
            <a:ext uri="{FF2B5EF4-FFF2-40B4-BE49-F238E27FC236}">
              <a16:creationId xmlns:a16="http://schemas.microsoft.com/office/drawing/2014/main" id="{A8722012-B3FF-DF05-59F3-D01E3183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15361" name="Picture 23">
          <a:extLst>
            <a:ext uri="{FF2B5EF4-FFF2-40B4-BE49-F238E27FC236}">
              <a16:creationId xmlns:a16="http://schemas.microsoft.com/office/drawing/2014/main" id="{D05804B2-DC0D-12DF-6960-7A5192DC0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15362" name="Label 16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BC9FDD7C-9948-CEC5-9622-62FA06350D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16387" name="Kép 2">
          <a:extLst>
            <a:ext uri="{FF2B5EF4-FFF2-40B4-BE49-F238E27FC236}">
              <a16:creationId xmlns:a16="http://schemas.microsoft.com/office/drawing/2014/main" id="{E4AFEA47-0B5D-91C9-F996-53BF2009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16388" name="Button 82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B9351DB-C4E0-CABF-35DA-DADC23924D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236220</xdr:colOff>
      <xdr:row>0</xdr:row>
      <xdr:rowOff>0</xdr:rowOff>
    </xdr:from>
    <xdr:to>
      <xdr:col>37</xdr:col>
      <xdr:colOff>160020</xdr:colOff>
      <xdr:row>2</xdr:row>
      <xdr:rowOff>0</xdr:rowOff>
    </xdr:to>
    <xdr:pic>
      <xdr:nvPicPr>
        <xdr:cNvPr id="17410" name="Kép 2" hidden="1">
          <a:extLst>
            <a:ext uri="{FF2B5EF4-FFF2-40B4-BE49-F238E27FC236}">
              <a16:creationId xmlns:a16="http://schemas.microsoft.com/office/drawing/2014/main" id="{0DB77E7D-E9B6-C778-8D05-BBD6709A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7080" y="0"/>
          <a:ext cx="54864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17411" name="Button 1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9F33FB08-B0B0-545B-3A61-93FA0520A1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17412" name="Button 2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E16DE28C-5F41-887B-4443-75A0D8B720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18433" name="Kép 2">
          <a:extLst>
            <a:ext uri="{FF2B5EF4-FFF2-40B4-BE49-F238E27FC236}">
              <a16:creationId xmlns:a16="http://schemas.microsoft.com/office/drawing/2014/main" id="{9E99625A-095F-634B-FB33-09EA003C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19457" name="Picture 23">
          <a:extLst>
            <a:ext uri="{FF2B5EF4-FFF2-40B4-BE49-F238E27FC236}">
              <a16:creationId xmlns:a16="http://schemas.microsoft.com/office/drawing/2014/main" id="{E1170F9E-F05F-5378-5858-406CE9D56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19458" name="Label 16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BD6EC80D-ADCA-4E8A-0DD6-9D16E2F889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20483" name="Kép 2">
          <a:extLst>
            <a:ext uri="{FF2B5EF4-FFF2-40B4-BE49-F238E27FC236}">
              <a16:creationId xmlns:a16="http://schemas.microsoft.com/office/drawing/2014/main" id="{8692A06E-0969-FDEE-8A0E-319603465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20484" name="Button 82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62C73BE6-C6EB-005F-618A-DD76AAC28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3073" name="Picture 23">
          <a:extLst>
            <a:ext uri="{FF2B5EF4-FFF2-40B4-BE49-F238E27FC236}">
              <a16:creationId xmlns:a16="http://schemas.microsoft.com/office/drawing/2014/main" id="{0EAEFED9-FC5E-A6CC-B43C-1843EBC2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3074" name="Label 16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756BBF7F-7C64-A8B4-E0F4-B58E3B76CB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21506" name="Kép 2" hidden="1">
          <a:extLst>
            <a:ext uri="{FF2B5EF4-FFF2-40B4-BE49-F238E27FC236}">
              <a16:creationId xmlns:a16="http://schemas.microsoft.com/office/drawing/2014/main" id="{016DCE3C-D3B2-1E6D-93CF-69AE21BA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21507" name="Button 1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44C4D9B-AF24-9A95-2B6D-292AC831E8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21508" name="Button 2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4E2A7F10-870A-5447-AF64-7D25FF3EDC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22529" name="Kép 2">
          <a:extLst>
            <a:ext uri="{FF2B5EF4-FFF2-40B4-BE49-F238E27FC236}">
              <a16:creationId xmlns:a16="http://schemas.microsoft.com/office/drawing/2014/main" id="{389252A7-0FA9-5E9D-6DDE-60F8E595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23553" name="Picture 23">
          <a:extLst>
            <a:ext uri="{FF2B5EF4-FFF2-40B4-BE49-F238E27FC236}">
              <a16:creationId xmlns:a16="http://schemas.microsoft.com/office/drawing/2014/main" id="{5278E112-A684-C107-C0A4-63704F7C5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23554" name="Label 16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2986E7E2-3F9C-4544-9515-654516FE16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24579" name="Kép 2">
          <a:extLst>
            <a:ext uri="{FF2B5EF4-FFF2-40B4-BE49-F238E27FC236}">
              <a16:creationId xmlns:a16="http://schemas.microsoft.com/office/drawing/2014/main" id="{C14002C3-E24F-02B5-779C-50041B571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24580" name="Button 82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4FBF4F3-5BBE-9849-0236-F43E6D4E1F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25602" name="Kép 2" hidden="1">
          <a:extLst>
            <a:ext uri="{FF2B5EF4-FFF2-40B4-BE49-F238E27FC236}">
              <a16:creationId xmlns:a16="http://schemas.microsoft.com/office/drawing/2014/main" id="{B917025E-58EF-151E-9206-57590FF0C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25603" name="Button 1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9C4AF741-04F3-B054-B477-CA513A3EB5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25604" name="Button 2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75ED7430-CE1B-B77F-D50A-673C448453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26625" name="Kép 2">
          <a:extLst>
            <a:ext uri="{FF2B5EF4-FFF2-40B4-BE49-F238E27FC236}">
              <a16:creationId xmlns:a16="http://schemas.microsoft.com/office/drawing/2014/main" id="{4C600516-340C-2EAD-6A98-F9AAEBC25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27649" name="Picture 23">
          <a:extLst>
            <a:ext uri="{FF2B5EF4-FFF2-40B4-BE49-F238E27FC236}">
              <a16:creationId xmlns:a16="http://schemas.microsoft.com/office/drawing/2014/main" id="{7FEFDA91-B7F7-457F-195B-275DD5202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27650" name="Label 16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A6D35B06-8F9B-3557-775F-0314843DCE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28675" name="Kép 2">
          <a:extLst>
            <a:ext uri="{FF2B5EF4-FFF2-40B4-BE49-F238E27FC236}">
              <a16:creationId xmlns:a16="http://schemas.microsoft.com/office/drawing/2014/main" id="{B57AAC69-0887-3F2F-4E16-7B5B694A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28676" name="Button 82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FDFC2BDF-B1C8-8892-C033-C5FD81EEFB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29698" name="Kép 2" hidden="1">
          <a:extLst>
            <a:ext uri="{FF2B5EF4-FFF2-40B4-BE49-F238E27FC236}">
              <a16:creationId xmlns:a16="http://schemas.microsoft.com/office/drawing/2014/main" id="{435628D7-F461-4A92-EC1B-52764A9A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29699" name="Button 1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5EB2E6A9-32F0-866B-297D-D92592784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29700" name="Button 2" hidden="1">
              <a:extLst>
                <a:ext uri="{63B3BB69-23CF-44E3-9099-C40C66FF867C}">
                  <a14:compatExt spid="_x0000_s29700"/>
                </a:ext>
                <a:ext uri="{FF2B5EF4-FFF2-40B4-BE49-F238E27FC236}">
                  <a16:creationId xmlns:a16="http://schemas.microsoft.com/office/drawing/2014/main" id="{E3B4FA4A-0CEA-8758-B963-D695D0DD73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30721" name="Kép 2">
          <a:extLst>
            <a:ext uri="{FF2B5EF4-FFF2-40B4-BE49-F238E27FC236}">
              <a16:creationId xmlns:a16="http://schemas.microsoft.com/office/drawing/2014/main" id="{1AA7E258-F823-A96C-6E0F-035F2C67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4099" name="Kép 2">
          <a:extLst>
            <a:ext uri="{FF2B5EF4-FFF2-40B4-BE49-F238E27FC236}">
              <a16:creationId xmlns:a16="http://schemas.microsoft.com/office/drawing/2014/main" id="{B8B0ADBB-6D90-41D7-5636-ACBEDCC49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4100" name="Button 82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A3A3783E-249E-6C42-1394-5A29C1B8F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31745" name="Picture 23">
          <a:extLst>
            <a:ext uri="{FF2B5EF4-FFF2-40B4-BE49-F238E27FC236}">
              <a16:creationId xmlns:a16="http://schemas.microsoft.com/office/drawing/2014/main" id="{D2B40866-FCB6-FE7B-8776-13AB95967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31746" name="Label 16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6FF9A0AF-143B-DDB2-8C3B-A9CFE2780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32771" name="Kép 2">
          <a:extLst>
            <a:ext uri="{FF2B5EF4-FFF2-40B4-BE49-F238E27FC236}">
              <a16:creationId xmlns:a16="http://schemas.microsoft.com/office/drawing/2014/main" id="{080D8823-1A00-ABE3-F3D6-1FD66A316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32772" name="Button 82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AF5A7315-6ECA-731E-3F45-441E5CFA4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236220</xdr:colOff>
      <xdr:row>0</xdr:row>
      <xdr:rowOff>0</xdr:rowOff>
    </xdr:from>
    <xdr:to>
      <xdr:col>37</xdr:col>
      <xdr:colOff>160020</xdr:colOff>
      <xdr:row>2</xdr:row>
      <xdr:rowOff>0</xdr:rowOff>
    </xdr:to>
    <xdr:pic>
      <xdr:nvPicPr>
        <xdr:cNvPr id="33794" name="Kép 2" hidden="1">
          <a:extLst>
            <a:ext uri="{FF2B5EF4-FFF2-40B4-BE49-F238E27FC236}">
              <a16:creationId xmlns:a16="http://schemas.microsoft.com/office/drawing/2014/main" id="{00866479-DF5F-79AB-50BD-5C2EF3C8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7080" y="0"/>
          <a:ext cx="54864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33795" name="Button 1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D56DBA3B-3E47-87C2-C02D-EDEE10F38F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33796" name="Button 2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45E30FFD-AC48-15C7-BCC1-1A787D6A17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34817" name="Kép 2">
          <a:extLst>
            <a:ext uri="{FF2B5EF4-FFF2-40B4-BE49-F238E27FC236}">
              <a16:creationId xmlns:a16="http://schemas.microsoft.com/office/drawing/2014/main" id="{02E32F49-A141-B08F-ABEE-0E21781D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35841" name="Picture 23">
          <a:extLst>
            <a:ext uri="{FF2B5EF4-FFF2-40B4-BE49-F238E27FC236}">
              <a16:creationId xmlns:a16="http://schemas.microsoft.com/office/drawing/2014/main" id="{4BACB040-620E-AB66-0160-29EEF1CD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35842" name="Label 16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34E632F-FA81-D57B-DCC7-AF2772CA7D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36867" name="Kép 2">
          <a:extLst>
            <a:ext uri="{FF2B5EF4-FFF2-40B4-BE49-F238E27FC236}">
              <a16:creationId xmlns:a16="http://schemas.microsoft.com/office/drawing/2014/main" id="{14455753-23EA-BD8E-90B5-E277C4AD9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36868" name="Button 82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41F6A969-3983-C338-273E-4647EED69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0</xdr:row>
      <xdr:rowOff>30480</xdr:rowOff>
    </xdr:from>
    <xdr:to>
      <xdr:col>16</xdr:col>
      <xdr:colOff>320040</xdr:colOff>
      <xdr:row>1</xdr:row>
      <xdr:rowOff>167640</xdr:rowOff>
    </xdr:to>
    <xdr:pic>
      <xdr:nvPicPr>
        <xdr:cNvPr id="37889" name="Kép 2">
          <a:extLst>
            <a:ext uri="{FF2B5EF4-FFF2-40B4-BE49-F238E27FC236}">
              <a16:creationId xmlns:a16="http://schemas.microsoft.com/office/drawing/2014/main" id="{20E328EF-1ABC-4317-7D48-58A09EEEF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0480"/>
          <a:ext cx="59436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38913" name="Kép 2">
          <a:extLst>
            <a:ext uri="{FF2B5EF4-FFF2-40B4-BE49-F238E27FC236}">
              <a16:creationId xmlns:a16="http://schemas.microsoft.com/office/drawing/2014/main" id="{A7C560B8-634D-CFC5-4AEB-A1BD8DE67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39937" name="Picture 23">
          <a:extLst>
            <a:ext uri="{FF2B5EF4-FFF2-40B4-BE49-F238E27FC236}">
              <a16:creationId xmlns:a16="http://schemas.microsoft.com/office/drawing/2014/main" id="{20402A07-437C-F9CD-7CAD-BE88D394C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39938" name="Label 16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9B038330-E026-89B4-4600-3DC574B465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40963" name="Kép 2">
          <a:extLst>
            <a:ext uri="{FF2B5EF4-FFF2-40B4-BE49-F238E27FC236}">
              <a16:creationId xmlns:a16="http://schemas.microsoft.com/office/drawing/2014/main" id="{9B1F6946-60F7-F2B9-0DFD-3BCE2742B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40964" name="Button 82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FB008B56-769B-7E0A-CB56-BE33611F9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365760</xdr:colOff>
      <xdr:row>0</xdr:row>
      <xdr:rowOff>45720</xdr:rowOff>
    </xdr:from>
    <xdr:to>
      <xdr:col>17</xdr:col>
      <xdr:colOff>114300</xdr:colOff>
      <xdr:row>1</xdr:row>
      <xdr:rowOff>144780</xdr:rowOff>
    </xdr:to>
    <xdr:pic>
      <xdr:nvPicPr>
        <xdr:cNvPr id="5121" name="Kép 2">
          <a:extLst>
            <a:ext uri="{FF2B5EF4-FFF2-40B4-BE49-F238E27FC236}">
              <a16:creationId xmlns:a16="http://schemas.microsoft.com/office/drawing/2014/main" id="{738B6F48-A0BD-37E2-CA76-AF742740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45720"/>
          <a:ext cx="54864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365760</xdr:colOff>
      <xdr:row>0</xdr:row>
      <xdr:rowOff>45720</xdr:rowOff>
    </xdr:from>
    <xdr:to>
      <xdr:col>17</xdr:col>
      <xdr:colOff>114300</xdr:colOff>
      <xdr:row>1</xdr:row>
      <xdr:rowOff>144780</xdr:rowOff>
    </xdr:to>
    <xdr:pic>
      <xdr:nvPicPr>
        <xdr:cNvPr id="41985" name="Kép 2">
          <a:extLst>
            <a:ext uri="{FF2B5EF4-FFF2-40B4-BE49-F238E27FC236}">
              <a16:creationId xmlns:a16="http://schemas.microsoft.com/office/drawing/2014/main" id="{8E3AB477-EA07-7F4F-D45A-9577D4F5C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45720"/>
          <a:ext cx="54864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43009" name="Kép 2">
          <a:extLst>
            <a:ext uri="{FF2B5EF4-FFF2-40B4-BE49-F238E27FC236}">
              <a16:creationId xmlns:a16="http://schemas.microsoft.com/office/drawing/2014/main" id="{2C60053D-0310-5A18-CDE1-0A674E7F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44033" name="Picture 23">
          <a:extLst>
            <a:ext uri="{FF2B5EF4-FFF2-40B4-BE49-F238E27FC236}">
              <a16:creationId xmlns:a16="http://schemas.microsoft.com/office/drawing/2014/main" id="{07C57D50-4D84-81C0-5185-DBD6FE6C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44034" name="Label 16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7817195B-86C2-BA2B-ADA8-5B6E399FA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45059" name="Kép 2">
          <a:extLst>
            <a:ext uri="{FF2B5EF4-FFF2-40B4-BE49-F238E27FC236}">
              <a16:creationId xmlns:a16="http://schemas.microsoft.com/office/drawing/2014/main" id="{D568BBEF-782E-52AC-AE9E-86A31FA0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45060" name="Button 82" hidden="1">
              <a:extLst>
                <a:ext uri="{63B3BB69-23CF-44E3-9099-C40C66FF867C}">
                  <a14:compatExt spid="_x0000_s45060"/>
                </a:ext>
                <a:ext uri="{FF2B5EF4-FFF2-40B4-BE49-F238E27FC236}">
                  <a16:creationId xmlns:a16="http://schemas.microsoft.com/office/drawing/2014/main" id="{D9E23CD4-EFEB-43C1-8DB7-6C237E5785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746760</xdr:colOff>
      <xdr:row>0</xdr:row>
      <xdr:rowOff>53340</xdr:rowOff>
    </xdr:from>
    <xdr:to>
      <xdr:col>16</xdr:col>
      <xdr:colOff>472440</xdr:colOff>
      <xdr:row>1</xdr:row>
      <xdr:rowOff>137160</xdr:rowOff>
    </xdr:to>
    <xdr:pic>
      <xdr:nvPicPr>
        <xdr:cNvPr id="46081" name="Kép 2">
          <a:extLst>
            <a:ext uri="{FF2B5EF4-FFF2-40B4-BE49-F238E27FC236}">
              <a16:creationId xmlns:a16="http://schemas.microsoft.com/office/drawing/2014/main" id="{28AC46B2-CF89-6D90-F68B-BFA1BC51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3340"/>
          <a:ext cx="5181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47105" name="Kép 2">
          <a:extLst>
            <a:ext uri="{FF2B5EF4-FFF2-40B4-BE49-F238E27FC236}">
              <a16:creationId xmlns:a16="http://schemas.microsoft.com/office/drawing/2014/main" id="{4EC85BFD-5BF5-53A2-639D-6C1AF3444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48129" name="Picture 23">
          <a:extLst>
            <a:ext uri="{FF2B5EF4-FFF2-40B4-BE49-F238E27FC236}">
              <a16:creationId xmlns:a16="http://schemas.microsoft.com/office/drawing/2014/main" id="{A6FADBB8-D5DC-7B8C-872F-319432E81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48130" name="Label 16" hidden="1">
              <a:extLst>
                <a:ext uri="{63B3BB69-23CF-44E3-9099-C40C66FF867C}">
                  <a14:compatExt spid="_x0000_s48130"/>
                </a:ext>
                <a:ext uri="{FF2B5EF4-FFF2-40B4-BE49-F238E27FC236}">
                  <a16:creationId xmlns:a16="http://schemas.microsoft.com/office/drawing/2014/main" id="{E077A384-03DF-8112-E292-3DF9F6C1CE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49155" name="Kép 2">
          <a:extLst>
            <a:ext uri="{FF2B5EF4-FFF2-40B4-BE49-F238E27FC236}">
              <a16:creationId xmlns:a16="http://schemas.microsoft.com/office/drawing/2014/main" id="{C436FD5E-116B-ABD3-54F1-14ACF90A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49156" name="Button 82" hidden="1">
              <a:extLst>
                <a:ext uri="{63B3BB69-23CF-44E3-9099-C40C66FF867C}">
                  <a14:compatExt spid="_x0000_s49156"/>
                </a:ext>
                <a:ext uri="{FF2B5EF4-FFF2-40B4-BE49-F238E27FC236}">
                  <a16:creationId xmlns:a16="http://schemas.microsoft.com/office/drawing/2014/main" id="{FD808624-FB78-6A76-09EF-DA678185E8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365760</xdr:colOff>
      <xdr:row>0</xdr:row>
      <xdr:rowOff>45720</xdr:rowOff>
    </xdr:from>
    <xdr:to>
      <xdr:col>17</xdr:col>
      <xdr:colOff>114300</xdr:colOff>
      <xdr:row>1</xdr:row>
      <xdr:rowOff>152400</xdr:rowOff>
    </xdr:to>
    <xdr:pic>
      <xdr:nvPicPr>
        <xdr:cNvPr id="50177" name="Kép 2">
          <a:extLst>
            <a:ext uri="{FF2B5EF4-FFF2-40B4-BE49-F238E27FC236}">
              <a16:creationId xmlns:a16="http://schemas.microsoft.com/office/drawing/2014/main" id="{9082D505-FAAE-FE3C-1096-6EDA3AF3E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45720"/>
          <a:ext cx="54864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51201" name="Kép 2">
          <a:extLst>
            <a:ext uri="{FF2B5EF4-FFF2-40B4-BE49-F238E27FC236}">
              <a16:creationId xmlns:a16="http://schemas.microsoft.com/office/drawing/2014/main" id="{C7118036-844B-A931-A342-C36095CF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6145" name="Kép 2">
          <a:extLst>
            <a:ext uri="{FF2B5EF4-FFF2-40B4-BE49-F238E27FC236}">
              <a16:creationId xmlns:a16="http://schemas.microsoft.com/office/drawing/2014/main" id="{F4EB54A6-99D5-48B7-DD98-53CA544C7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52225" name="Picture 23">
          <a:extLst>
            <a:ext uri="{FF2B5EF4-FFF2-40B4-BE49-F238E27FC236}">
              <a16:creationId xmlns:a16="http://schemas.microsoft.com/office/drawing/2014/main" id="{665405FA-74DE-18ED-89CC-D4C3CADE3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52226" name="Label 16" hidden="1">
              <a:extLst>
                <a:ext uri="{63B3BB69-23CF-44E3-9099-C40C66FF867C}">
                  <a14:compatExt spid="_x0000_s52226"/>
                </a:ext>
                <a:ext uri="{FF2B5EF4-FFF2-40B4-BE49-F238E27FC236}">
                  <a16:creationId xmlns:a16="http://schemas.microsoft.com/office/drawing/2014/main" id="{02C7075B-69EC-699B-CB5D-1C48D13AA8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53251" name="Kép 2">
          <a:extLst>
            <a:ext uri="{FF2B5EF4-FFF2-40B4-BE49-F238E27FC236}">
              <a16:creationId xmlns:a16="http://schemas.microsoft.com/office/drawing/2014/main" id="{810D97E3-9010-75A0-D17F-CED1EACD4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53252" name="Button 82" hidden="1">
              <a:extLst>
                <a:ext uri="{63B3BB69-23CF-44E3-9099-C40C66FF867C}">
                  <a14:compatExt spid="_x0000_s53252"/>
                </a:ext>
                <a:ext uri="{FF2B5EF4-FFF2-40B4-BE49-F238E27FC236}">
                  <a16:creationId xmlns:a16="http://schemas.microsoft.com/office/drawing/2014/main" id="{3963370F-BA63-653F-EDBB-EF1D2CCE7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54274" name="Kép 2" hidden="1">
          <a:extLst>
            <a:ext uri="{FF2B5EF4-FFF2-40B4-BE49-F238E27FC236}">
              <a16:creationId xmlns:a16="http://schemas.microsoft.com/office/drawing/2014/main" id="{CFA4EEB4-2A69-7E24-8A1B-CF02D0FA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54275" name="Button 1" hidden="1">
              <a:extLst>
                <a:ext uri="{63B3BB69-23CF-44E3-9099-C40C66FF867C}">
                  <a14:compatExt spid="_x0000_s54275"/>
                </a:ext>
                <a:ext uri="{FF2B5EF4-FFF2-40B4-BE49-F238E27FC236}">
                  <a16:creationId xmlns:a16="http://schemas.microsoft.com/office/drawing/2014/main" id="{154C68C1-9CA9-B288-6F34-4A6FC1CCD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54276" name="Button 2" hidden="1">
              <a:extLst>
                <a:ext uri="{63B3BB69-23CF-44E3-9099-C40C66FF867C}">
                  <a14:compatExt spid="_x0000_s54276"/>
                </a:ext>
                <a:ext uri="{FF2B5EF4-FFF2-40B4-BE49-F238E27FC236}">
                  <a16:creationId xmlns:a16="http://schemas.microsoft.com/office/drawing/2014/main" id="{91B1BDB6-3DD1-A288-DF49-6E24E5D51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55297" name="Kép 2">
          <a:extLst>
            <a:ext uri="{FF2B5EF4-FFF2-40B4-BE49-F238E27FC236}">
              <a16:creationId xmlns:a16="http://schemas.microsoft.com/office/drawing/2014/main" id="{9D195A53-C27B-3CAC-E61A-B7266B3AA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56321" name="Picture 23">
          <a:extLst>
            <a:ext uri="{FF2B5EF4-FFF2-40B4-BE49-F238E27FC236}">
              <a16:creationId xmlns:a16="http://schemas.microsoft.com/office/drawing/2014/main" id="{6B9FB6F5-9614-4D85-6B1E-ED3F7A01C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56322" name="Label 16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43CCF602-DB13-6027-FEE8-3FC1B0CE2C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57347" name="Kép 2">
          <a:extLst>
            <a:ext uri="{FF2B5EF4-FFF2-40B4-BE49-F238E27FC236}">
              <a16:creationId xmlns:a16="http://schemas.microsoft.com/office/drawing/2014/main" id="{9F84DDAC-DBED-22B8-9D17-FA98D6B4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57348" name="Button 82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868B28B0-5822-06FB-25BA-BF0FC500E1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571500</xdr:colOff>
      <xdr:row>0</xdr:row>
      <xdr:rowOff>53340</xdr:rowOff>
    </xdr:from>
    <xdr:to>
      <xdr:col>17</xdr:col>
      <xdr:colOff>259080</xdr:colOff>
      <xdr:row>1</xdr:row>
      <xdr:rowOff>137160</xdr:rowOff>
    </xdr:to>
    <xdr:pic>
      <xdr:nvPicPr>
        <xdr:cNvPr id="58369" name="Kép 2">
          <a:extLst>
            <a:ext uri="{FF2B5EF4-FFF2-40B4-BE49-F238E27FC236}">
              <a16:creationId xmlns:a16="http://schemas.microsoft.com/office/drawing/2014/main" id="{D253535E-ADB9-BB23-2393-576AE7B3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3340"/>
          <a:ext cx="5181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59393" name="Kép 2">
          <a:extLst>
            <a:ext uri="{FF2B5EF4-FFF2-40B4-BE49-F238E27FC236}">
              <a16:creationId xmlns:a16="http://schemas.microsoft.com/office/drawing/2014/main" id="{91ADFF7A-DD43-4401-C52E-E59576B25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60417" name="Picture 23">
          <a:extLst>
            <a:ext uri="{FF2B5EF4-FFF2-40B4-BE49-F238E27FC236}">
              <a16:creationId xmlns:a16="http://schemas.microsoft.com/office/drawing/2014/main" id="{1CB8511C-18C2-986F-08C3-03B64405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60418" name="Label 16" hidden="1">
              <a:extLst>
                <a:ext uri="{63B3BB69-23CF-44E3-9099-C40C66FF867C}">
                  <a14:compatExt spid="_x0000_s60418"/>
                </a:ext>
                <a:ext uri="{FF2B5EF4-FFF2-40B4-BE49-F238E27FC236}">
                  <a16:creationId xmlns:a16="http://schemas.microsoft.com/office/drawing/2014/main" id="{BE85C315-2D09-20F7-1157-B0973301B4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61443" name="Kép 2">
          <a:extLst>
            <a:ext uri="{FF2B5EF4-FFF2-40B4-BE49-F238E27FC236}">
              <a16:creationId xmlns:a16="http://schemas.microsoft.com/office/drawing/2014/main" id="{C3A6C8AA-D4E9-9A2A-2CCB-FFBE148B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61444" name="Button 82" hidden="1">
              <a:extLst>
                <a:ext uri="{63B3BB69-23CF-44E3-9099-C40C66FF867C}">
                  <a14:compatExt spid="_x0000_s61444"/>
                </a:ext>
                <a:ext uri="{FF2B5EF4-FFF2-40B4-BE49-F238E27FC236}">
                  <a16:creationId xmlns:a16="http://schemas.microsoft.com/office/drawing/2014/main" id="{64634286-6AA2-A8CE-04EB-015ACBD02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7169" name="Picture 23">
          <a:extLst>
            <a:ext uri="{FF2B5EF4-FFF2-40B4-BE49-F238E27FC236}">
              <a16:creationId xmlns:a16="http://schemas.microsoft.com/office/drawing/2014/main" id="{ED6D3ED4-7D80-A165-A688-D122FB8F8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7170" name="Label 16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2BE94078-3D69-4CA4-8CBA-B9A7B5D641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365760</xdr:colOff>
      <xdr:row>0</xdr:row>
      <xdr:rowOff>45720</xdr:rowOff>
    </xdr:from>
    <xdr:to>
      <xdr:col>17</xdr:col>
      <xdr:colOff>114300</xdr:colOff>
      <xdr:row>1</xdr:row>
      <xdr:rowOff>152400</xdr:rowOff>
    </xdr:to>
    <xdr:pic>
      <xdr:nvPicPr>
        <xdr:cNvPr id="62465" name="Kép 2">
          <a:extLst>
            <a:ext uri="{FF2B5EF4-FFF2-40B4-BE49-F238E27FC236}">
              <a16:creationId xmlns:a16="http://schemas.microsoft.com/office/drawing/2014/main" id="{9B10DFD9-CEFD-1227-3AAF-98E9CE05A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5840" y="45720"/>
          <a:ext cx="54864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63489" name="Kép 2">
          <a:extLst>
            <a:ext uri="{FF2B5EF4-FFF2-40B4-BE49-F238E27FC236}">
              <a16:creationId xmlns:a16="http://schemas.microsoft.com/office/drawing/2014/main" id="{AEFE440C-77CE-CE8E-CEC6-7CB956E94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64513" name="Picture 23">
          <a:extLst>
            <a:ext uri="{FF2B5EF4-FFF2-40B4-BE49-F238E27FC236}">
              <a16:creationId xmlns:a16="http://schemas.microsoft.com/office/drawing/2014/main" id="{16E972EF-50E8-3C5E-C64E-7831732FB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64514" name="Label 16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5006BE79-D504-73A4-947C-7014BA567D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65539" name="Kép 2">
          <a:extLst>
            <a:ext uri="{FF2B5EF4-FFF2-40B4-BE49-F238E27FC236}">
              <a16:creationId xmlns:a16="http://schemas.microsoft.com/office/drawing/2014/main" id="{4E265E75-E8F5-B55D-8C20-A03097D53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65540" name="Button 82" hidden="1">
              <a:extLst>
                <a:ext uri="{63B3BB69-23CF-44E3-9099-C40C66FF867C}">
                  <a14:compatExt spid="_x0000_s65540"/>
                </a:ext>
                <a:ext uri="{FF2B5EF4-FFF2-40B4-BE49-F238E27FC236}">
                  <a16:creationId xmlns:a16="http://schemas.microsoft.com/office/drawing/2014/main" id="{60112EC5-F46D-7AE6-79B3-CAC7654CAF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66562" name="Kép 2" hidden="1">
          <a:extLst>
            <a:ext uri="{FF2B5EF4-FFF2-40B4-BE49-F238E27FC236}">
              <a16:creationId xmlns:a16="http://schemas.microsoft.com/office/drawing/2014/main" id="{9C80D916-E686-15F3-8F83-DF166801A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66563" name="Button 1" hidden="1">
              <a:extLst>
                <a:ext uri="{63B3BB69-23CF-44E3-9099-C40C66FF867C}">
                  <a14:compatExt spid="_x0000_s66563"/>
                </a:ext>
                <a:ext uri="{FF2B5EF4-FFF2-40B4-BE49-F238E27FC236}">
                  <a16:creationId xmlns:a16="http://schemas.microsoft.com/office/drawing/2014/main" id="{4BBF1272-F50C-C698-4817-08599F3EEE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66564" name="Button 2" hidden="1">
              <a:extLst>
                <a:ext uri="{63B3BB69-23CF-44E3-9099-C40C66FF867C}">
                  <a14:compatExt spid="_x0000_s66564"/>
                </a:ext>
                <a:ext uri="{FF2B5EF4-FFF2-40B4-BE49-F238E27FC236}">
                  <a16:creationId xmlns:a16="http://schemas.microsoft.com/office/drawing/2014/main" id="{2A745FB3-5791-070B-713B-5159272A3A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67585" name="Kép 2">
          <a:extLst>
            <a:ext uri="{FF2B5EF4-FFF2-40B4-BE49-F238E27FC236}">
              <a16:creationId xmlns:a16="http://schemas.microsoft.com/office/drawing/2014/main" id="{59FBB87F-0F42-B06E-B7AB-06730735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68609" name="Picture 23">
          <a:extLst>
            <a:ext uri="{FF2B5EF4-FFF2-40B4-BE49-F238E27FC236}">
              <a16:creationId xmlns:a16="http://schemas.microsoft.com/office/drawing/2014/main" id="{1BC77067-C312-B0CB-D508-16E5ED0B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68610" name="Label 16" hidden="1">
              <a:extLst>
                <a:ext uri="{63B3BB69-23CF-44E3-9099-C40C66FF867C}">
                  <a14:compatExt spid="_x0000_s68610"/>
                </a:ext>
                <a:ext uri="{FF2B5EF4-FFF2-40B4-BE49-F238E27FC236}">
                  <a16:creationId xmlns:a16="http://schemas.microsoft.com/office/drawing/2014/main" id="{7FB020BD-2408-C0B9-F059-58338903B8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69635" name="Kép 2">
          <a:extLst>
            <a:ext uri="{FF2B5EF4-FFF2-40B4-BE49-F238E27FC236}">
              <a16:creationId xmlns:a16="http://schemas.microsoft.com/office/drawing/2014/main" id="{9E60A286-87C1-8C6D-139C-0BDEAA4B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69636" name="Button 82" hidden="1">
              <a:extLst>
                <a:ext uri="{63B3BB69-23CF-44E3-9099-C40C66FF867C}">
                  <a14:compatExt spid="_x0000_s69636"/>
                </a:ext>
                <a:ext uri="{FF2B5EF4-FFF2-40B4-BE49-F238E27FC236}">
                  <a16:creationId xmlns:a16="http://schemas.microsoft.com/office/drawing/2014/main" id="{271ABA6A-7134-5EA2-62C7-131135CACA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304800</xdr:colOff>
      <xdr:row>0</xdr:row>
      <xdr:rowOff>30480</xdr:rowOff>
    </xdr:from>
    <xdr:to>
      <xdr:col>16</xdr:col>
      <xdr:colOff>320040</xdr:colOff>
      <xdr:row>1</xdr:row>
      <xdr:rowOff>167640</xdr:rowOff>
    </xdr:to>
    <xdr:pic>
      <xdr:nvPicPr>
        <xdr:cNvPr id="70657" name="Kép 2">
          <a:extLst>
            <a:ext uri="{FF2B5EF4-FFF2-40B4-BE49-F238E27FC236}">
              <a16:creationId xmlns:a16="http://schemas.microsoft.com/office/drawing/2014/main" id="{C0E3BC7E-A39D-2E0D-61CF-7169699B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30480"/>
          <a:ext cx="594360" cy="4419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71681" name="Kép 2">
          <a:extLst>
            <a:ext uri="{FF2B5EF4-FFF2-40B4-BE49-F238E27FC236}">
              <a16:creationId xmlns:a16="http://schemas.microsoft.com/office/drawing/2014/main" id="{66D937CC-FA92-5061-9B1D-3E6CF0A2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8195" name="Kép 2">
          <a:extLst>
            <a:ext uri="{FF2B5EF4-FFF2-40B4-BE49-F238E27FC236}">
              <a16:creationId xmlns:a16="http://schemas.microsoft.com/office/drawing/2014/main" id="{3AC35647-7453-9B1B-A89D-9A84EAE8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8196" name="Button 82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692A806C-D55D-4CC1-2D05-E97E0B68E5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72705" name="Picture 23">
          <a:extLst>
            <a:ext uri="{FF2B5EF4-FFF2-40B4-BE49-F238E27FC236}">
              <a16:creationId xmlns:a16="http://schemas.microsoft.com/office/drawing/2014/main" id="{1C0F35BF-CBF2-6D09-7319-115D573DD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72706" name="Label 16" hidden="1">
              <a:extLst>
                <a:ext uri="{63B3BB69-23CF-44E3-9099-C40C66FF867C}">
                  <a14:compatExt spid="_x0000_s72706"/>
                </a:ext>
                <a:ext uri="{FF2B5EF4-FFF2-40B4-BE49-F238E27FC236}">
                  <a16:creationId xmlns:a16="http://schemas.microsoft.com/office/drawing/2014/main" id="{D7E8A145-3336-C983-D8D7-557E87C9C1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73731" name="Kép 2">
          <a:extLst>
            <a:ext uri="{FF2B5EF4-FFF2-40B4-BE49-F238E27FC236}">
              <a16:creationId xmlns:a16="http://schemas.microsoft.com/office/drawing/2014/main" id="{B220545D-ECAC-3AB1-C0BA-AE707483D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73732" name="Button 82" hidden="1">
              <a:extLst>
                <a:ext uri="{63B3BB69-23CF-44E3-9099-C40C66FF867C}">
                  <a14:compatExt spid="_x0000_s73732"/>
                </a:ext>
                <a:ext uri="{FF2B5EF4-FFF2-40B4-BE49-F238E27FC236}">
                  <a16:creationId xmlns:a16="http://schemas.microsoft.com/office/drawing/2014/main" id="{203C0C8D-6882-B5C8-299A-5F1241438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74754" name="Kép 2" hidden="1">
          <a:extLst>
            <a:ext uri="{FF2B5EF4-FFF2-40B4-BE49-F238E27FC236}">
              <a16:creationId xmlns:a16="http://schemas.microsoft.com/office/drawing/2014/main" id="{20EC3269-2C0A-6548-E2EA-E402B4053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74755" name="Button 1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E57E4A7-4C21-192D-2ED2-2B09485CF4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74756" name="Button 2" hidden="1">
              <a:extLst>
                <a:ext uri="{63B3BB69-23CF-44E3-9099-C40C66FF867C}">
                  <a14:compatExt spid="_x0000_s74756"/>
                </a:ext>
                <a:ext uri="{FF2B5EF4-FFF2-40B4-BE49-F238E27FC236}">
                  <a16:creationId xmlns:a16="http://schemas.microsoft.com/office/drawing/2014/main" id="{82F43F02-AF5D-77F3-7AC2-525657E7CD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75777" name="Kép 2">
          <a:extLst>
            <a:ext uri="{FF2B5EF4-FFF2-40B4-BE49-F238E27FC236}">
              <a16:creationId xmlns:a16="http://schemas.microsoft.com/office/drawing/2014/main" id="{A0B989EC-9FDC-17DB-62B1-8F33D2FB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76801" name="Picture 23">
          <a:extLst>
            <a:ext uri="{FF2B5EF4-FFF2-40B4-BE49-F238E27FC236}">
              <a16:creationId xmlns:a16="http://schemas.microsoft.com/office/drawing/2014/main" id="{8C8E1395-267D-152A-2416-96A0B72F0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76802" name="Label 16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75E29FD6-88AF-CAB3-48D8-3E5EF9DB95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77827" name="Kép 2">
          <a:extLst>
            <a:ext uri="{FF2B5EF4-FFF2-40B4-BE49-F238E27FC236}">
              <a16:creationId xmlns:a16="http://schemas.microsoft.com/office/drawing/2014/main" id="{3182BA80-D227-921E-4596-0D3676DAA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77828" name="Button 82" hidden="1">
              <a:extLst>
                <a:ext uri="{63B3BB69-23CF-44E3-9099-C40C66FF867C}">
                  <a14:compatExt spid="_x0000_s77828"/>
                </a:ext>
                <a:ext uri="{FF2B5EF4-FFF2-40B4-BE49-F238E27FC236}">
                  <a16:creationId xmlns:a16="http://schemas.microsoft.com/office/drawing/2014/main" id="{AA0DB2A0-35CB-9B67-70B9-ED31E5BB9F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78850" name="Kép 2" hidden="1">
          <a:extLst>
            <a:ext uri="{FF2B5EF4-FFF2-40B4-BE49-F238E27FC236}">
              <a16:creationId xmlns:a16="http://schemas.microsoft.com/office/drawing/2014/main" id="{6DBCD1D7-5BD6-5832-F06F-1EFC45C9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78851" name="Button 1" hidden="1">
              <a:extLst>
                <a:ext uri="{63B3BB69-23CF-44E3-9099-C40C66FF867C}">
                  <a14:compatExt spid="_x0000_s78851"/>
                </a:ext>
                <a:ext uri="{FF2B5EF4-FFF2-40B4-BE49-F238E27FC236}">
                  <a16:creationId xmlns:a16="http://schemas.microsoft.com/office/drawing/2014/main" id="{8D2FB2D1-8E91-7433-49A4-ABB0FA5780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78852" name="Button 2" hidden="1">
              <a:extLst>
                <a:ext uri="{63B3BB69-23CF-44E3-9099-C40C66FF867C}">
                  <a14:compatExt spid="_x0000_s78852"/>
                </a:ext>
                <a:ext uri="{FF2B5EF4-FFF2-40B4-BE49-F238E27FC236}">
                  <a16:creationId xmlns:a16="http://schemas.microsoft.com/office/drawing/2014/main" id="{75BE100D-1A20-8A57-6EAD-927D121E4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79873" name="Kép 2">
          <a:extLst>
            <a:ext uri="{FF2B5EF4-FFF2-40B4-BE49-F238E27FC236}">
              <a16:creationId xmlns:a16="http://schemas.microsoft.com/office/drawing/2014/main" id="{A01AB67B-AC4C-6028-40D1-48D23EE2A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80897" name="Picture 23">
          <a:extLst>
            <a:ext uri="{FF2B5EF4-FFF2-40B4-BE49-F238E27FC236}">
              <a16:creationId xmlns:a16="http://schemas.microsoft.com/office/drawing/2014/main" id="{0F959284-C445-1227-488E-D2509124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80898" name="Label 16" hidden="1">
              <a:extLst>
                <a:ext uri="{63B3BB69-23CF-44E3-9099-C40C66FF867C}">
                  <a14:compatExt spid="_x0000_s80898"/>
                </a:ext>
                <a:ext uri="{FF2B5EF4-FFF2-40B4-BE49-F238E27FC236}">
                  <a16:creationId xmlns:a16="http://schemas.microsoft.com/office/drawing/2014/main" id="{26093DDC-35B4-480D-A81E-C63F07FBA3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81923" name="Kép 2">
          <a:extLst>
            <a:ext uri="{FF2B5EF4-FFF2-40B4-BE49-F238E27FC236}">
              <a16:creationId xmlns:a16="http://schemas.microsoft.com/office/drawing/2014/main" id="{79AC6958-0C7E-A283-15E3-EB283BAB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81924" name="Button 82" hidden="1">
              <a:extLst>
                <a:ext uri="{63B3BB69-23CF-44E3-9099-C40C66FF867C}">
                  <a14:compatExt spid="_x0000_s81924"/>
                </a:ext>
                <a:ext uri="{FF2B5EF4-FFF2-40B4-BE49-F238E27FC236}">
                  <a16:creationId xmlns:a16="http://schemas.microsoft.com/office/drawing/2014/main" id="{D95F4C57-4B26-F3E7-9127-3553648DF0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9218" name="Kép 2" hidden="1">
          <a:extLst>
            <a:ext uri="{FF2B5EF4-FFF2-40B4-BE49-F238E27FC236}">
              <a16:creationId xmlns:a16="http://schemas.microsoft.com/office/drawing/2014/main" id="{F3093AA2-C410-0BF1-5A67-5973FB07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9219" name="Button 1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77CAAA8B-4D32-3EB2-19BA-7C16954A4A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9220" name="Button 2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203F3D33-735B-7C3D-41EB-B0DA0B69EB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82946" name="Kép 2" hidden="1">
          <a:extLst>
            <a:ext uri="{FF2B5EF4-FFF2-40B4-BE49-F238E27FC236}">
              <a16:creationId xmlns:a16="http://schemas.microsoft.com/office/drawing/2014/main" id="{6E060A03-B4EF-EF60-C010-9BCB4976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82947" name="Button 1" hidden="1">
              <a:extLst>
                <a:ext uri="{63B3BB69-23CF-44E3-9099-C40C66FF867C}">
                  <a14:compatExt spid="_x0000_s82947"/>
                </a:ext>
                <a:ext uri="{FF2B5EF4-FFF2-40B4-BE49-F238E27FC236}">
                  <a16:creationId xmlns:a16="http://schemas.microsoft.com/office/drawing/2014/main" id="{DF08B56A-06C7-9463-809C-37538AAE41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82948" name="Button 2" hidden="1">
              <a:extLst>
                <a:ext uri="{63B3BB69-23CF-44E3-9099-C40C66FF867C}">
                  <a14:compatExt spid="_x0000_s82948"/>
                </a:ext>
                <a:ext uri="{FF2B5EF4-FFF2-40B4-BE49-F238E27FC236}">
                  <a16:creationId xmlns:a16="http://schemas.microsoft.com/office/drawing/2014/main" id="{623F1975-0EFF-290A-167B-0F13309C77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83969" name="Kép 2">
          <a:extLst>
            <a:ext uri="{FF2B5EF4-FFF2-40B4-BE49-F238E27FC236}">
              <a16:creationId xmlns:a16="http://schemas.microsoft.com/office/drawing/2014/main" id="{045EDF59-2733-3957-6512-B3381816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84993" name="Picture 23">
          <a:extLst>
            <a:ext uri="{FF2B5EF4-FFF2-40B4-BE49-F238E27FC236}">
              <a16:creationId xmlns:a16="http://schemas.microsoft.com/office/drawing/2014/main" id="{A314F0A2-BB9C-AA1B-4BEB-293A0BE7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84994" name="Label 16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8B24332C-9C5F-BEC2-1B6C-885B436D7D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86019" name="Kép 2">
          <a:extLst>
            <a:ext uri="{FF2B5EF4-FFF2-40B4-BE49-F238E27FC236}">
              <a16:creationId xmlns:a16="http://schemas.microsoft.com/office/drawing/2014/main" id="{8BDA7F0C-4CBA-1382-26C3-E504163B0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86020" name="Button 82" hidden="1">
              <a:extLst>
                <a:ext uri="{63B3BB69-23CF-44E3-9099-C40C66FF867C}">
                  <a14:compatExt spid="_x0000_s86020"/>
                </a:ext>
                <a:ext uri="{FF2B5EF4-FFF2-40B4-BE49-F238E27FC236}">
                  <a16:creationId xmlns:a16="http://schemas.microsoft.com/office/drawing/2014/main" id="{8985AE82-E9CA-CAE9-B43C-0E4DF2414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388620</xdr:colOff>
      <xdr:row>0</xdr:row>
      <xdr:rowOff>60960</xdr:rowOff>
    </xdr:from>
    <xdr:to>
      <xdr:col>17</xdr:col>
      <xdr:colOff>114300</xdr:colOff>
      <xdr:row>1</xdr:row>
      <xdr:rowOff>152400</xdr:rowOff>
    </xdr:to>
    <xdr:pic>
      <xdr:nvPicPr>
        <xdr:cNvPr id="87041" name="Kép 2">
          <a:extLst>
            <a:ext uri="{FF2B5EF4-FFF2-40B4-BE49-F238E27FC236}">
              <a16:creationId xmlns:a16="http://schemas.microsoft.com/office/drawing/2014/main" id="{5B2F9099-77A7-2BE7-50B7-28256BBA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420" y="60960"/>
          <a:ext cx="51816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88065" name="Kép 2">
          <a:extLst>
            <a:ext uri="{FF2B5EF4-FFF2-40B4-BE49-F238E27FC236}">
              <a16:creationId xmlns:a16="http://schemas.microsoft.com/office/drawing/2014/main" id="{0F1236C0-DA6E-7689-FC9E-791183AA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89089" name="Picture 23">
          <a:extLst>
            <a:ext uri="{FF2B5EF4-FFF2-40B4-BE49-F238E27FC236}">
              <a16:creationId xmlns:a16="http://schemas.microsoft.com/office/drawing/2014/main" id="{A72BCB98-AEA7-BC55-15C5-81DBFE3CE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89090" name="Label 16" hidden="1">
              <a:extLst>
                <a:ext uri="{63B3BB69-23CF-44E3-9099-C40C66FF867C}">
                  <a14:compatExt spid="_x0000_s89090"/>
                </a:ext>
                <a:ext uri="{FF2B5EF4-FFF2-40B4-BE49-F238E27FC236}">
                  <a16:creationId xmlns:a16="http://schemas.microsoft.com/office/drawing/2014/main" id="{4C1C20EE-E1E6-EF58-98D7-C0DF63F87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90115" name="Kép 2">
          <a:extLst>
            <a:ext uri="{FF2B5EF4-FFF2-40B4-BE49-F238E27FC236}">
              <a16:creationId xmlns:a16="http://schemas.microsoft.com/office/drawing/2014/main" id="{AB1BAB6A-A60D-6DD9-8803-F5FC1DD3E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90116" name="Button 82" hidden="1">
              <a:extLst>
                <a:ext uri="{63B3BB69-23CF-44E3-9099-C40C66FF867C}">
                  <a14:compatExt spid="_x0000_s90116"/>
                </a:ext>
                <a:ext uri="{FF2B5EF4-FFF2-40B4-BE49-F238E27FC236}">
                  <a16:creationId xmlns:a16="http://schemas.microsoft.com/office/drawing/2014/main" id="{B4D7B9FB-2D76-CCD4-8949-CCBB26C13B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571500</xdr:colOff>
      <xdr:row>0</xdr:row>
      <xdr:rowOff>53340</xdr:rowOff>
    </xdr:from>
    <xdr:to>
      <xdr:col>17</xdr:col>
      <xdr:colOff>259080</xdr:colOff>
      <xdr:row>1</xdr:row>
      <xdr:rowOff>137160</xdr:rowOff>
    </xdr:to>
    <xdr:pic>
      <xdr:nvPicPr>
        <xdr:cNvPr id="91137" name="Kép 2">
          <a:extLst>
            <a:ext uri="{FF2B5EF4-FFF2-40B4-BE49-F238E27FC236}">
              <a16:creationId xmlns:a16="http://schemas.microsoft.com/office/drawing/2014/main" id="{4F6D2122-9A67-757C-D025-A6F67EB0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53340"/>
          <a:ext cx="518160" cy="3886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92161" name="Kép 2">
          <a:extLst>
            <a:ext uri="{FF2B5EF4-FFF2-40B4-BE49-F238E27FC236}">
              <a16:creationId xmlns:a16="http://schemas.microsoft.com/office/drawing/2014/main" id="{2F9FF27F-9AEB-A3F7-33BE-7442279D0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10241" name="Kép 2">
          <a:extLst>
            <a:ext uri="{FF2B5EF4-FFF2-40B4-BE49-F238E27FC236}">
              <a16:creationId xmlns:a16="http://schemas.microsoft.com/office/drawing/2014/main" id="{BA7B42B0-8C18-3D4C-AA09-4D0594E0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93185" name="Picture 23">
          <a:extLst>
            <a:ext uri="{FF2B5EF4-FFF2-40B4-BE49-F238E27FC236}">
              <a16:creationId xmlns:a16="http://schemas.microsoft.com/office/drawing/2014/main" id="{FF86935D-886B-B227-774D-9E7A82FC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93186" name="Label 16" hidden="1">
              <a:extLst>
                <a:ext uri="{63B3BB69-23CF-44E3-9099-C40C66FF867C}">
                  <a14:compatExt spid="_x0000_s93186"/>
                </a:ext>
                <a:ext uri="{FF2B5EF4-FFF2-40B4-BE49-F238E27FC236}">
                  <a16:creationId xmlns:a16="http://schemas.microsoft.com/office/drawing/2014/main" id="{69173A10-50C0-A83A-FC00-66B1413B9A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94211" name="Kép 2">
          <a:extLst>
            <a:ext uri="{FF2B5EF4-FFF2-40B4-BE49-F238E27FC236}">
              <a16:creationId xmlns:a16="http://schemas.microsoft.com/office/drawing/2014/main" id="{ED86E533-7644-31AF-932B-ABFA0BAB9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94212" name="Button 82" hidden="1">
              <a:extLst>
                <a:ext uri="{63B3BB69-23CF-44E3-9099-C40C66FF867C}">
                  <a14:compatExt spid="_x0000_s94212"/>
                </a:ext>
                <a:ext uri="{FF2B5EF4-FFF2-40B4-BE49-F238E27FC236}">
                  <a16:creationId xmlns:a16="http://schemas.microsoft.com/office/drawing/2014/main" id="{3360263F-DDBE-B33A-4BD2-00E585EB5C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95234" name="Kép 2" hidden="1">
          <a:extLst>
            <a:ext uri="{FF2B5EF4-FFF2-40B4-BE49-F238E27FC236}">
              <a16:creationId xmlns:a16="http://schemas.microsoft.com/office/drawing/2014/main" id="{1FF70586-3234-A695-011D-D6144B5DE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95235" name="Button 1" hidden="1">
              <a:extLst>
                <a:ext uri="{63B3BB69-23CF-44E3-9099-C40C66FF867C}">
                  <a14:compatExt spid="_x0000_s95235"/>
                </a:ext>
                <a:ext uri="{FF2B5EF4-FFF2-40B4-BE49-F238E27FC236}">
                  <a16:creationId xmlns:a16="http://schemas.microsoft.com/office/drawing/2014/main" id="{8356BFC3-658C-4FA7-C3A4-E87C6A0197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95236" name="Button 2" hidden="1">
              <a:extLst>
                <a:ext uri="{63B3BB69-23CF-44E3-9099-C40C66FF867C}">
                  <a14:compatExt spid="_x0000_s95236"/>
                </a:ext>
                <a:ext uri="{FF2B5EF4-FFF2-40B4-BE49-F238E27FC236}">
                  <a16:creationId xmlns:a16="http://schemas.microsoft.com/office/drawing/2014/main" id="{70D17432-1F5B-72C9-E922-9B5A858AFE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0</xdr:row>
      <xdr:rowOff>53340</xdr:rowOff>
    </xdr:from>
    <xdr:to>
      <xdr:col>4</xdr:col>
      <xdr:colOff>1219200</xdr:colOff>
      <xdr:row>0</xdr:row>
      <xdr:rowOff>548640</xdr:rowOff>
    </xdr:to>
    <xdr:pic>
      <xdr:nvPicPr>
        <xdr:cNvPr id="96257" name="Kép 2">
          <a:extLst>
            <a:ext uri="{FF2B5EF4-FFF2-40B4-BE49-F238E27FC236}">
              <a16:creationId xmlns:a16="http://schemas.microsoft.com/office/drawing/2014/main" id="{9320CE47-209E-1EE2-4E38-D8F5A69B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2160" y="53340"/>
          <a:ext cx="60960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1341120</xdr:colOff>
      <xdr:row>0</xdr:row>
      <xdr:rowOff>68580</xdr:rowOff>
    </xdr:from>
    <xdr:to>
      <xdr:col>13</xdr:col>
      <xdr:colOff>403860</xdr:colOff>
      <xdr:row>2</xdr:row>
      <xdr:rowOff>0</xdr:rowOff>
    </xdr:to>
    <xdr:pic>
      <xdr:nvPicPr>
        <xdr:cNvPr id="97281" name="Picture 23">
          <a:extLst>
            <a:ext uri="{FF2B5EF4-FFF2-40B4-BE49-F238E27FC236}">
              <a16:creationId xmlns:a16="http://schemas.microsoft.com/office/drawing/2014/main" id="{55991894-E1E1-B685-034F-8DED615F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68580"/>
          <a:ext cx="60198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30480</xdr:colOff>
          <xdr:row>28</xdr:row>
          <xdr:rowOff>160020</xdr:rowOff>
        </xdr:from>
        <xdr:to>
          <xdr:col>14</xdr:col>
          <xdr:colOff>76200</xdr:colOff>
          <xdr:row>28</xdr:row>
          <xdr:rowOff>160020</xdr:rowOff>
        </xdr:to>
        <xdr:sp macro="" textlink="">
          <xdr:nvSpPr>
            <xdr:cNvPr id="97282" name="Label 16" hidden="1">
              <a:extLst>
                <a:ext uri="{63B3BB69-23CF-44E3-9099-C40C66FF867C}">
                  <a14:compatExt spid="_x0000_s97282"/>
                </a:ext>
                <a:ext uri="{FF2B5EF4-FFF2-40B4-BE49-F238E27FC236}">
                  <a16:creationId xmlns:a16="http://schemas.microsoft.com/office/drawing/2014/main" id="{FD6DCA5C-AADA-30FB-B197-F3B53FECF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9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388620</xdr:colOff>
      <xdr:row>0</xdr:row>
      <xdr:rowOff>38100</xdr:rowOff>
    </xdr:from>
    <xdr:to>
      <xdr:col>16</xdr:col>
      <xdr:colOff>457200</xdr:colOff>
      <xdr:row>2</xdr:row>
      <xdr:rowOff>15240</xdr:rowOff>
    </xdr:to>
    <xdr:pic>
      <xdr:nvPicPr>
        <xdr:cNvPr id="98307" name="Kép 2">
          <a:extLst>
            <a:ext uri="{FF2B5EF4-FFF2-40B4-BE49-F238E27FC236}">
              <a16:creationId xmlns:a16="http://schemas.microsoft.com/office/drawing/2014/main" id="{FFC3915D-D58D-F30C-0FC8-6CA7395E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38100"/>
          <a:ext cx="579120" cy="46482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7</xdr:col>
          <xdr:colOff>251460</xdr:colOff>
          <xdr:row>0</xdr:row>
          <xdr:rowOff>91440</xdr:rowOff>
        </xdr:from>
        <xdr:to>
          <xdr:col>14</xdr:col>
          <xdr:colOff>160020</xdr:colOff>
          <xdr:row>2</xdr:row>
          <xdr:rowOff>7620</xdr:rowOff>
        </xdr:to>
        <xdr:sp macro="" textlink="">
          <xdr:nvSpPr>
            <xdr:cNvPr id="98308" name="Button 82" hidden="1">
              <a:extLst>
                <a:ext uri="{63B3BB69-23CF-44E3-9099-C40C66FF867C}">
                  <a14:compatExt spid="_x0000_s98308"/>
                </a:ext>
                <a:ext uri="{FF2B5EF4-FFF2-40B4-BE49-F238E27FC236}">
                  <a16:creationId xmlns:a16="http://schemas.microsoft.com/office/drawing/2014/main" id="{BF214130-1231-AB94-7A92-F045D8B4A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absolute">
    <xdr:from>
      <xdr:col>36</xdr:col>
      <xdr:colOff>281940</xdr:colOff>
      <xdr:row>0</xdr:row>
      <xdr:rowOff>30480</xdr:rowOff>
    </xdr:from>
    <xdr:to>
      <xdr:col>37</xdr:col>
      <xdr:colOff>160020</xdr:colOff>
      <xdr:row>1</xdr:row>
      <xdr:rowOff>152400</xdr:rowOff>
    </xdr:to>
    <xdr:pic>
      <xdr:nvPicPr>
        <xdr:cNvPr id="99330" name="Kép 8" hidden="1">
          <a:extLst>
            <a:ext uri="{FF2B5EF4-FFF2-40B4-BE49-F238E27FC236}">
              <a16:creationId xmlns:a16="http://schemas.microsoft.com/office/drawing/2014/main" id="{2AE608C1-CF4B-555F-3986-17E63A1DE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5180" y="30480"/>
          <a:ext cx="502920" cy="3962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640080</xdr:colOff>
          <xdr:row>0</xdr:row>
          <xdr:rowOff>7620</xdr:rowOff>
        </xdr:from>
        <xdr:to>
          <xdr:col>14</xdr:col>
          <xdr:colOff>457200</xdr:colOff>
          <xdr:row>0</xdr:row>
          <xdr:rowOff>220980</xdr:rowOff>
        </xdr:to>
        <xdr:sp macro="" textlink="">
          <xdr:nvSpPr>
            <xdr:cNvPr id="99331" name="Button 1" hidden="1">
              <a:extLst>
                <a:ext uri="{63B3BB69-23CF-44E3-9099-C40C66FF867C}">
                  <a14:compatExt spid="_x0000_s99331"/>
                </a:ext>
                <a:ext uri="{FF2B5EF4-FFF2-40B4-BE49-F238E27FC236}">
                  <a16:creationId xmlns:a16="http://schemas.microsoft.com/office/drawing/2014/main" id="{338460A8-A0FF-76B4-E179-052875605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12</xdr:col>
          <xdr:colOff>632460</xdr:colOff>
          <xdr:row>0</xdr:row>
          <xdr:rowOff>228600</xdr:rowOff>
        </xdr:from>
        <xdr:to>
          <xdr:col>14</xdr:col>
          <xdr:colOff>457200</xdr:colOff>
          <xdr:row>1</xdr:row>
          <xdr:rowOff>76200</xdr:rowOff>
        </xdr:to>
        <xdr:sp macro="" textlink="">
          <xdr:nvSpPr>
            <xdr:cNvPr id="99332" name="Button 2" hidden="1">
              <a:extLst>
                <a:ext uri="{63B3BB69-23CF-44E3-9099-C40C66FF867C}">
                  <a14:compatExt spid="_x0000_s99332"/>
                </a:ext>
                <a:ext uri="{FF2B5EF4-FFF2-40B4-BE49-F238E27FC236}">
                  <a16:creationId xmlns:a16="http://schemas.microsoft.com/office/drawing/2014/main" id="{EF338FD7-7357-182B-B872-F10D8DE70A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8.xml"/><Relationship Id="rId5" Type="http://schemas.openxmlformats.org/officeDocument/2006/relationships/comments" Target="../comments3.xml"/><Relationship Id="rId4" Type="http://schemas.openxmlformats.org/officeDocument/2006/relationships/ctrlProp" Target="../ctrlProps/ctrlProp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1.xml"/><Relationship Id="rId4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9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5.xml"/><Relationship Id="rId4" Type="http://schemas.openxmlformats.org/officeDocument/2006/relationships/comments" Target="../comments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6.xml"/><Relationship Id="rId5" Type="http://schemas.openxmlformats.org/officeDocument/2006/relationships/comments" Target="../comments6.xml"/><Relationship Id="rId4" Type="http://schemas.openxmlformats.org/officeDocument/2006/relationships/ctrlProp" Target="../ctrlProps/ctrlProp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4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9.xml"/><Relationship Id="rId4" Type="http://schemas.openxmlformats.org/officeDocument/2006/relationships/comments" Target="../comments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5.xml"/><Relationship Id="rId2" Type="http://schemas.openxmlformats.org/officeDocument/2006/relationships/vmlDrawing" Target="../drawings/vmlDrawing13.vml"/><Relationship Id="rId1" Type="http://schemas.openxmlformats.org/officeDocument/2006/relationships/drawing" Target="../drawings/drawing20.xml"/><Relationship Id="rId5" Type="http://schemas.openxmlformats.org/officeDocument/2006/relationships/comments" Target="../comments8.xml"/><Relationship Id="rId4" Type="http://schemas.openxmlformats.org/officeDocument/2006/relationships/ctrlProp" Target="../ctrlProps/ctrlProp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7.xml"/><Relationship Id="rId2" Type="http://schemas.openxmlformats.org/officeDocument/2006/relationships/vmlDrawing" Target="../drawings/vmlDrawing14.vml"/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8.xml"/><Relationship Id="rId2" Type="http://schemas.openxmlformats.org/officeDocument/2006/relationships/vmlDrawing" Target="../drawings/vmlDrawing15.vml"/><Relationship Id="rId1" Type="http://schemas.openxmlformats.org/officeDocument/2006/relationships/drawing" Target="../drawings/drawing23.xml"/><Relationship Id="rId4" Type="http://schemas.openxmlformats.org/officeDocument/2006/relationships/comments" Target="../comments9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9.xml"/><Relationship Id="rId2" Type="http://schemas.openxmlformats.org/officeDocument/2006/relationships/vmlDrawing" Target="../drawings/vmlDrawing16.vml"/><Relationship Id="rId1" Type="http://schemas.openxmlformats.org/officeDocument/2006/relationships/drawing" Target="../drawings/drawing24.xml"/><Relationship Id="rId5" Type="http://schemas.openxmlformats.org/officeDocument/2006/relationships/comments" Target="../comments10.xml"/><Relationship Id="rId4" Type="http://schemas.openxmlformats.org/officeDocument/2006/relationships/ctrlProp" Target="../ctrlProps/ctrlProp2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1.xml"/><Relationship Id="rId2" Type="http://schemas.openxmlformats.org/officeDocument/2006/relationships/vmlDrawing" Target="../drawings/vmlDrawing17.vml"/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2.xml"/><Relationship Id="rId2" Type="http://schemas.openxmlformats.org/officeDocument/2006/relationships/vmlDrawing" Target="../drawings/vmlDrawing18.vml"/><Relationship Id="rId1" Type="http://schemas.openxmlformats.org/officeDocument/2006/relationships/drawing" Target="../drawings/drawing27.xml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3.xml"/><Relationship Id="rId2" Type="http://schemas.openxmlformats.org/officeDocument/2006/relationships/vmlDrawing" Target="../drawings/vmlDrawing19.vml"/><Relationship Id="rId1" Type="http://schemas.openxmlformats.org/officeDocument/2006/relationships/drawing" Target="../drawings/drawing28.xml"/><Relationship Id="rId5" Type="http://schemas.openxmlformats.org/officeDocument/2006/relationships/comments" Target="../comments12.xml"/><Relationship Id="rId4" Type="http://schemas.openxmlformats.org/officeDocument/2006/relationships/ctrlProp" Target="../ctrlProps/ctrlProp24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5.xml"/><Relationship Id="rId2" Type="http://schemas.openxmlformats.org/officeDocument/2006/relationships/vmlDrawing" Target="../drawings/vmlDrawing20.vml"/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6.xml"/><Relationship Id="rId2" Type="http://schemas.openxmlformats.org/officeDocument/2006/relationships/vmlDrawing" Target="../drawings/vmlDrawing21.vml"/><Relationship Id="rId1" Type="http://schemas.openxmlformats.org/officeDocument/2006/relationships/drawing" Target="../drawings/drawing31.xml"/><Relationship Id="rId4" Type="http://schemas.openxmlformats.org/officeDocument/2006/relationships/comments" Target="../comments1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7.xml"/><Relationship Id="rId2" Type="http://schemas.openxmlformats.org/officeDocument/2006/relationships/vmlDrawing" Target="../drawings/vmlDrawing22.vml"/><Relationship Id="rId1" Type="http://schemas.openxmlformats.org/officeDocument/2006/relationships/drawing" Target="../drawings/drawing32.xml"/><Relationship Id="rId5" Type="http://schemas.openxmlformats.org/officeDocument/2006/relationships/comments" Target="../comments14.xml"/><Relationship Id="rId4" Type="http://schemas.openxmlformats.org/officeDocument/2006/relationships/ctrlProp" Target="../ctrlProps/ctrlProp28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9.xml"/><Relationship Id="rId2" Type="http://schemas.openxmlformats.org/officeDocument/2006/relationships/vmlDrawing" Target="../drawings/vmlDrawing23.vml"/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0.xml"/><Relationship Id="rId2" Type="http://schemas.openxmlformats.org/officeDocument/2006/relationships/vmlDrawing" Target="../drawings/vmlDrawing24.vml"/><Relationship Id="rId1" Type="http://schemas.openxmlformats.org/officeDocument/2006/relationships/drawing" Target="../drawings/drawing35.xml"/><Relationship Id="rId4" Type="http://schemas.openxmlformats.org/officeDocument/2006/relationships/comments" Target="../comments1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1.xml"/><Relationship Id="rId2" Type="http://schemas.openxmlformats.org/officeDocument/2006/relationships/vmlDrawing" Target="../drawings/vmlDrawing25.vml"/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2.xml"/><Relationship Id="rId2" Type="http://schemas.openxmlformats.org/officeDocument/2006/relationships/vmlDrawing" Target="../drawings/vmlDrawing26.vml"/><Relationship Id="rId1" Type="http://schemas.openxmlformats.org/officeDocument/2006/relationships/drawing" Target="../drawings/drawing39.xml"/><Relationship Id="rId4" Type="http://schemas.openxmlformats.org/officeDocument/2006/relationships/comments" Target="../comments1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3.xml"/><Relationship Id="rId2" Type="http://schemas.openxmlformats.org/officeDocument/2006/relationships/vmlDrawing" Target="../drawings/vmlDrawing27.vml"/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4.xml"/><Relationship Id="rId2" Type="http://schemas.openxmlformats.org/officeDocument/2006/relationships/vmlDrawing" Target="../drawings/vmlDrawing28.vml"/><Relationship Id="rId1" Type="http://schemas.openxmlformats.org/officeDocument/2006/relationships/drawing" Target="../drawings/drawing43.xml"/><Relationship Id="rId4" Type="http://schemas.openxmlformats.org/officeDocument/2006/relationships/comments" Target="../comments17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5.xml"/><Relationship Id="rId2" Type="http://schemas.openxmlformats.org/officeDocument/2006/relationships/vmlDrawing" Target="../drawings/vmlDrawing29.vml"/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6.xml"/><Relationship Id="rId2" Type="http://schemas.openxmlformats.org/officeDocument/2006/relationships/vmlDrawing" Target="../drawings/vmlDrawing30.vml"/><Relationship Id="rId1" Type="http://schemas.openxmlformats.org/officeDocument/2006/relationships/drawing" Target="../drawings/drawing47.xml"/><Relationship Id="rId4" Type="http://schemas.openxmlformats.org/officeDocument/2006/relationships/comments" Target="../comments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comments" Target="../comments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7.xml"/><Relationship Id="rId2" Type="http://schemas.openxmlformats.org/officeDocument/2006/relationships/vmlDrawing" Target="../drawings/vmlDrawing31.vml"/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8.xml"/><Relationship Id="rId2" Type="http://schemas.openxmlformats.org/officeDocument/2006/relationships/vmlDrawing" Target="../drawings/vmlDrawing32.vml"/><Relationship Id="rId1" Type="http://schemas.openxmlformats.org/officeDocument/2006/relationships/drawing" Target="../drawings/drawing51.xml"/><Relationship Id="rId4" Type="http://schemas.openxmlformats.org/officeDocument/2006/relationships/comments" Target="../comments19.xm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9.xml"/><Relationship Id="rId2" Type="http://schemas.openxmlformats.org/officeDocument/2006/relationships/vmlDrawing" Target="../drawings/vmlDrawing33.vml"/><Relationship Id="rId1" Type="http://schemas.openxmlformats.org/officeDocument/2006/relationships/drawing" Target="../drawings/drawing52.xml"/><Relationship Id="rId5" Type="http://schemas.openxmlformats.org/officeDocument/2006/relationships/comments" Target="../comments20.xml"/><Relationship Id="rId4" Type="http://schemas.openxmlformats.org/officeDocument/2006/relationships/ctrlProp" Target="../ctrlProps/ctrlProp40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1.xml"/><Relationship Id="rId2" Type="http://schemas.openxmlformats.org/officeDocument/2006/relationships/vmlDrawing" Target="../drawings/vmlDrawing34.vml"/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2.xml"/><Relationship Id="rId2" Type="http://schemas.openxmlformats.org/officeDocument/2006/relationships/vmlDrawing" Target="../drawings/vmlDrawing35.vml"/><Relationship Id="rId1" Type="http://schemas.openxmlformats.org/officeDocument/2006/relationships/drawing" Target="../drawings/drawing55.xml"/><Relationship Id="rId4" Type="http://schemas.openxmlformats.org/officeDocument/2006/relationships/comments" Target="../comments21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3.xml"/><Relationship Id="rId2" Type="http://schemas.openxmlformats.org/officeDocument/2006/relationships/vmlDrawing" Target="../drawings/vmlDrawing36.vml"/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4.xml"/><Relationship Id="rId2" Type="http://schemas.openxmlformats.org/officeDocument/2006/relationships/vmlDrawing" Target="../drawings/vmlDrawing37.vml"/><Relationship Id="rId1" Type="http://schemas.openxmlformats.org/officeDocument/2006/relationships/drawing" Target="../drawings/drawing59.xml"/><Relationship Id="rId4" Type="http://schemas.openxmlformats.org/officeDocument/2006/relationships/comments" Target="../comments22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5.xml"/><Relationship Id="rId2" Type="http://schemas.openxmlformats.org/officeDocument/2006/relationships/vmlDrawing" Target="../drawings/vmlDrawing38.vml"/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6.xml"/><Relationship Id="rId2" Type="http://schemas.openxmlformats.org/officeDocument/2006/relationships/vmlDrawing" Target="../drawings/vmlDrawing39.vml"/><Relationship Id="rId1" Type="http://schemas.openxmlformats.org/officeDocument/2006/relationships/drawing" Target="../drawings/drawing63.xml"/><Relationship Id="rId4" Type="http://schemas.openxmlformats.org/officeDocument/2006/relationships/comments" Target="../comments23.xm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7.xml"/><Relationship Id="rId2" Type="http://schemas.openxmlformats.org/officeDocument/2006/relationships/vmlDrawing" Target="../drawings/vmlDrawing40.vml"/><Relationship Id="rId1" Type="http://schemas.openxmlformats.org/officeDocument/2006/relationships/drawing" Target="../drawings/drawing64.xml"/><Relationship Id="rId5" Type="http://schemas.openxmlformats.org/officeDocument/2006/relationships/comments" Target="../comments24.xml"/><Relationship Id="rId4" Type="http://schemas.openxmlformats.org/officeDocument/2006/relationships/ctrlProp" Target="../ctrlProps/ctrlProp48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9.xml"/><Relationship Id="rId2" Type="http://schemas.openxmlformats.org/officeDocument/2006/relationships/vmlDrawing" Target="../drawings/vmlDrawing41.vml"/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0.xml"/><Relationship Id="rId2" Type="http://schemas.openxmlformats.org/officeDocument/2006/relationships/vmlDrawing" Target="../drawings/vmlDrawing42.vml"/><Relationship Id="rId1" Type="http://schemas.openxmlformats.org/officeDocument/2006/relationships/drawing" Target="../drawings/drawing67.xml"/><Relationship Id="rId4" Type="http://schemas.openxmlformats.org/officeDocument/2006/relationships/comments" Target="../comments2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1.xml"/><Relationship Id="rId2" Type="http://schemas.openxmlformats.org/officeDocument/2006/relationships/vmlDrawing" Target="../drawings/vmlDrawing43.vml"/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2.xml"/><Relationship Id="rId2" Type="http://schemas.openxmlformats.org/officeDocument/2006/relationships/vmlDrawing" Target="../drawings/vmlDrawing44.vml"/><Relationship Id="rId1" Type="http://schemas.openxmlformats.org/officeDocument/2006/relationships/drawing" Target="../drawings/drawing71.xml"/><Relationship Id="rId4" Type="http://schemas.openxmlformats.org/officeDocument/2006/relationships/comments" Target="../comments26.xml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3.xml"/><Relationship Id="rId2" Type="http://schemas.openxmlformats.org/officeDocument/2006/relationships/vmlDrawing" Target="../drawings/vmlDrawing45.vml"/><Relationship Id="rId1" Type="http://schemas.openxmlformats.org/officeDocument/2006/relationships/drawing" Target="../drawings/drawing72.xml"/><Relationship Id="rId5" Type="http://schemas.openxmlformats.org/officeDocument/2006/relationships/comments" Target="../comments27.xml"/><Relationship Id="rId4" Type="http://schemas.openxmlformats.org/officeDocument/2006/relationships/ctrlProp" Target="../ctrlProps/ctrlProp5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5.xml"/><Relationship Id="rId2" Type="http://schemas.openxmlformats.org/officeDocument/2006/relationships/vmlDrawing" Target="../drawings/vmlDrawing46.vml"/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6.xml"/><Relationship Id="rId2" Type="http://schemas.openxmlformats.org/officeDocument/2006/relationships/vmlDrawing" Target="../drawings/vmlDrawing47.vml"/><Relationship Id="rId1" Type="http://schemas.openxmlformats.org/officeDocument/2006/relationships/drawing" Target="../drawings/drawing75.xml"/><Relationship Id="rId4" Type="http://schemas.openxmlformats.org/officeDocument/2006/relationships/comments" Target="../comments28.xm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7.xml"/><Relationship Id="rId2" Type="http://schemas.openxmlformats.org/officeDocument/2006/relationships/vmlDrawing" Target="../drawings/vmlDrawing48.vml"/><Relationship Id="rId1" Type="http://schemas.openxmlformats.org/officeDocument/2006/relationships/drawing" Target="../drawings/drawing76.xml"/><Relationship Id="rId5" Type="http://schemas.openxmlformats.org/officeDocument/2006/relationships/comments" Target="../comments29.xml"/><Relationship Id="rId4" Type="http://schemas.openxmlformats.org/officeDocument/2006/relationships/ctrlProp" Target="../ctrlProps/ctrlProp5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6.xml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9.xml"/><Relationship Id="rId2" Type="http://schemas.openxmlformats.org/officeDocument/2006/relationships/vmlDrawing" Target="../drawings/vmlDrawing49.vml"/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0.xml"/><Relationship Id="rId2" Type="http://schemas.openxmlformats.org/officeDocument/2006/relationships/vmlDrawing" Target="../drawings/vmlDrawing50.vml"/><Relationship Id="rId1" Type="http://schemas.openxmlformats.org/officeDocument/2006/relationships/drawing" Target="../drawings/drawing79.xml"/><Relationship Id="rId4" Type="http://schemas.openxmlformats.org/officeDocument/2006/relationships/comments" Target="../comments30.xm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1.xml"/><Relationship Id="rId2" Type="http://schemas.openxmlformats.org/officeDocument/2006/relationships/vmlDrawing" Target="../drawings/vmlDrawing51.vml"/><Relationship Id="rId1" Type="http://schemas.openxmlformats.org/officeDocument/2006/relationships/drawing" Target="../drawings/drawing80.xml"/><Relationship Id="rId5" Type="http://schemas.openxmlformats.org/officeDocument/2006/relationships/comments" Target="../comments31.xml"/><Relationship Id="rId4" Type="http://schemas.openxmlformats.org/officeDocument/2006/relationships/ctrlProp" Target="../ctrlProps/ctrlProp62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3.xml"/><Relationship Id="rId2" Type="http://schemas.openxmlformats.org/officeDocument/2006/relationships/vmlDrawing" Target="../drawings/vmlDrawing52.vml"/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4.xml"/><Relationship Id="rId2" Type="http://schemas.openxmlformats.org/officeDocument/2006/relationships/vmlDrawing" Target="../drawings/vmlDrawing53.vml"/><Relationship Id="rId1" Type="http://schemas.openxmlformats.org/officeDocument/2006/relationships/drawing" Target="../drawings/drawing83.xml"/><Relationship Id="rId4" Type="http://schemas.openxmlformats.org/officeDocument/2006/relationships/comments" Target="../comments32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5.xml"/><Relationship Id="rId2" Type="http://schemas.openxmlformats.org/officeDocument/2006/relationships/vmlDrawing" Target="../drawings/vmlDrawing54.vml"/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6.xml"/><Relationship Id="rId2" Type="http://schemas.openxmlformats.org/officeDocument/2006/relationships/vmlDrawing" Target="../drawings/vmlDrawing55.vml"/><Relationship Id="rId1" Type="http://schemas.openxmlformats.org/officeDocument/2006/relationships/drawing" Target="../drawings/drawing87.xml"/><Relationship Id="rId4" Type="http://schemas.openxmlformats.org/officeDocument/2006/relationships/comments" Target="../comments3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7.xml"/><Relationship Id="rId4" Type="http://schemas.openxmlformats.org/officeDocument/2006/relationships/comments" Target="../comments2.xml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7.xml"/><Relationship Id="rId2" Type="http://schemas.openxmlformats.org/officeDocument/2006/relationships/vmlDrawing" Target="../drawings/vmlDrawing56.vml"/><Relationship Id="rId1" Type="http://schemas.openxmlformats.org/officeDocument/2006/relationships/drawing" Target="../drawings/drawing90.xml"/></Relationships>
</file>

<file path=xl/worksheets/_rels/sheet9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8.xml"/><Relationship Id="rId2" Type="http://schemas.openxmlformats.org/officeDocument/2006/relationships/vmlDrawing" Target="../drawings/vmlDrawing57.vml"/><Relationship Id="rId1" Type="http://schemas.openxmlformats.org/officeDocument/2006/relationships/drawing" Target="../drawings/drawing91.xml"/><Relationship Id="rId4" Type="http://schemas.openxmlformats.org/officeDocument/2006/relationships/comments" Target="../comments34.xml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9.xml"/><Relationship Id="rId2" Type="http://schemas.openxmlformats.org/officeDocument/2006/relationships/vmlDrawing" Target="../drawings/vmlDrawing58.vml"/><Relationship Id="rId1" Type="http://schemas.openxmlformats.org/officeDocument/2006/relationships/drawing" Target="../drawings/drawing92.xml"/><Relationship Id="rId5" Type="http://schemas.openxmlformats.org/officeDocument/2006/relationships/comments" Target="../comments35.xml"/><Relationship Id="rId4" Type="http://schemas.openxmlformats.org/officeDocument/2006/relationships/ctrlProp" Target="../ctrlProps/ctrlProp70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1.xml"/><Relationship Id="rId2" Type="http://schemas.openxmlformats.org/officeDocument/2006/relationships/vmlDrawing" Target="../drawings/vmlDrawing59.vml"/><Relationship Id="rId1" Type="http://schemas.openxmlformats.org/officeDocument/2006/relationships/drawing" Target="../drawings/drawing94.xml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2.xml"/><Relationship Id="rId2" Type="http://schemas.openxmlformats.org/officeDocument/2006/relationships/vmlDrawing" Target="../drawings/vmlDrawing60.vml"/><Relationship Id="rId1" Type="http://schemas.openxmlformats.org/officeDocument/2006/relationships/drawing" Target="../drawings/drawing95.xml"/><Relationship Id="rId4" Type="http://schemas.openxmlformats.org/officeDocument/2006/relationships/comments" Target="../comments36.xml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3.xml"/><Relationship Id="rId2" Type="http://schemas.openxmlformats.org/officeDocument/2006/relationships/vmlDrawing" Target="../drawings/vmlDrawing61.vml"/><Relationship Id="rId1" Type="http://schemas.openxmlformats.org/officeDocument/2006/relationships/drawing" Target="../drawings/drawing96.xml"/><Relationship Id="rId5" Type="http://schemas.openxmlformats.org/officeDocument/2006/relationships/comments" Target="../comments37.xml"/><Relationship Id="rId4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48D12-6343-4B1C-BC5C-B7B0189235D3}">
  <dimension ref="A1:G154"/>
  <sheetViews>
    <sheetView tabSelected="1" zoomScaleNormal="100" workbookViewId="0">
      <selection activeCell="A36" sqref="A36"/>
    </sheetView>
  </sheetViews>
  <sheetFormatPr defaultColWidth="8.6640625" defaultRowHeight="14.25" customHeight="1" x14ac:dyDescent="0.3"/>
  <cols>
    <col min="1" max="1" width="16.88671875" style="1" customWidth="1"/>
    <col min="2" max="2" width="5.44140625" style="2" customWidth="1"/>
    <col min="3" max="3" width="9.44140625" style="3" customWidth="1"/>
    <col min="4" max="4" width="4.44140625" style="4" customWidth="1"/>
    <col min="5" max="5" width="23.88671875" style="4" customWidth="1"/>
    <col min="6" max="6" width="26" style="4" customWidth="1"/>
    <col min="7" max="7" width="7.6640625" style="4" customWidth="1"/>
    <col min="8" max="16384" width="8.6640625" style="5"/>
  </cols>
  <sheetData>
    <row r="1" spans="1:7" ht="45" customHeight="1" x14ac:dyDescent="0.3">
      <c r="A1" s="1069" t="s">
        <v>0</v>
      </c>
      <c r="B1" s="1069"/>
      <c r="C1" s="1069"/>
      <c r="D1" s="1069"/>
      <c r="E1" s="1069"/>
      <c r="F1" s="1069"/>
      <c r="G1" s="1069"/>
    </row>
    <row r="2" spans="1:7" ht="40.5" customHeight="1" x14ac:dyDescent="0.3">
      <c r="A2" s="1070" t="s">
        <v>1</v>
      </c>
      <c r="B2" s="1070"/>
      <c r="C2" s="1070"/>
      <c r="D2" s="1070"/>
      <c r="E2" s="1070"/>
      <c r="F2" s="1070"/>
      <c r="G2" s="1070"/>
    </row>
    <row r="3" spans="1:7" ht="19.649999999999999" hidden="1" customHeight="1" x14ac:dyDescent="0.3">
      <c r="A3" s="1071"/>
      <c r="B3" s="1071"/>
      <c r="C3" s="1071"/>
      <c r="D3" s="1071"/>
      <c r="E3" s="1071"/>
      <c r="F3" s="1071"/>
      <c r="G3" s="1071"/>
    </row>
    <row r="4" spans="1:7" ht="59.7" customHeight="1" x14ac:dyDescent="0.25">
      <c r="A4" s="7" t="s">
        <v>2</v>
      </c>
      <c r="B4" s="8" t="s">
        <v>3</v>
      </c>
      <c r="C4" s="8" t="s">
        <v>4</v>
      </c>
      <c r="D4" s="9" t="s">
        <v>5</v>
      </c>
      <c r="E4" s="10"/>
      <c r="F4" s="10"/>
      <c r="G4" s="9" t="s">
        <v>6</v>
      </c>
    </row>
    <row r="5" spans="1:7" ht="13.8" x14ac:dyDescent="0.25">
      <c r="A5" s="7"/>
      <c r="B5" s="8"/>
      <c r="C5" s="8"/>
      <c r="D5" s="9"/>
      <c r="E5" s="10"/>
      <c r="F5" s="10"/>
      <c r="G5" s="9"/>
    </row>
    <row r="6" spans="1:7" ht="14.4" x14ac:dyDescent="0.3">
      <c r="A6" s="11">
        <v>46147.375</v>
      </c>
      <c r="B6" s="8"/>
      <c r="C6" s="10" t="s">
        <v>7</v>
      </c>
      <c r="D6" s="9"/>
      <c r="E6"/>
      <c r="F6" s="10"/>
      <c r="G6" s="9"/>
    </row>
    <row r="7" spans="1:7" ht="13.8" x14ac:dyDescent="0.25">
      <c r="A7" s="7"/>
      <c r="B7" s="8"/>
      <c r="C7" s="8"/>
      <c r="D7" s="9"/>
      <c r="E7" s="10"/>
      <c r="F7" s="10"/>
      <c r="G7" s="9"/>
    </row>
    <row r="8" spans="1:7" s="15" customFormat="1" ht="21.75" customHeight="1" x14ac:dyDescent="0.25">
      <c r="A8" s="11">
        <v>46147.395833333336</v>
      </c>
      <c r="B8" s="12"/>
      <c r="C8" s="12"/>
      <c r="D8" s="13">
        <v>1</v>
      </c>
      <c r="E8" s="14" t="s">
        <v>8</v>
      </c>
      <c r="F8" s="14" t="s">
        <v>9</v>
      </c>
      <c r="G8" s="12"/>
    </row>
    <row r="9" spans="1:7" ht="21.75" customHeight="1" x14ac:dyDescent="0.25">
      <c r="A9" s="11">
        <v>46147.395833333336</v>
      </c>
      <c r="B9" s="16"/>
      <c r="C9" s="17"/>
      <c r="D9" s="13">
        <v>2</v>
      </c>
      <c r="E9" s="14" t="s">
        <v>10</v>
      </c>
      <c r="F9" s="14" t="s">
        <v>11</v>
      </c>
      <c r="G9" s="18"/>
    </row>
    <row r="10" spans="1:7" ht="21.75" customHeight="1" x14ac:dyDescent="0.25">
      <c r="A10" s="11">
        <v>46147.395833333336</v>
      </c>
      <c r="B10" s="16"/>
      <c r="C10" s="17"/>
      <c r="D10" s="13">
        <v>3</v>
      </c>
      <c r="E10" s="14" t="s">
        <v>12</v>
      </c>
      <c r="F10" s="14" t="s">
        <v>13</v>
      </c>
      <c r="G10" s="18"/>
    </row>
    <row r="11" spans="1:7" ht="21.75" customHeight="1" x14ac:dyDescent="0.25">
      <c r="A11" s="11">
        <v>46147.395833333336</v>
      </c>
      <c r="B11" s="16"/>
      <c r="C11" s="17"/>
      <c r="D11" s="13">
        <v>4</v>
      </c>
      <c r="E11" s="14" t="s">
        <v>14</v>
      </c>
      <c r="F11" s="14" t="s">
        <v>15</v>
      </c>
      <c r="G11" s="18"/>
    </row>
    <row r="12" spans="1:7" ht="21.75" customHeight="1" x14ac:dyDescent="0.25">
      <c r="A12" s="11">
        <v>46147.395833333336</v>
      </c>
      <c r="B12" s="16"/>
      <c r="C12" s="17"/>
      <c r="D12" s="13">
        <v>5</v>
      </c>
      <c r="E12" s="14" t="s">
        <v>16</v>
      </c>
      <c r="F12" s="14" t="s">
        <v>17</v>
      </c>
      <c r="G12" s="18"/>
    </row>
    <row r="13" spans="1:7" ht="21.75" customHeight="1" x14ac:dyDescent="0.25">
      <c r="A13" s="11">
        <v>46147.395833333336</v>
      </c>
      <c r="B13" s="16"/>
      <c r="C13" s="17"/>
      <c r="D13" s="13">
        <v>6</v>
      </c>
      <c r="E13" s="14" t="s">
        <v>18</v>
      </c>
      <c r="F13" s="14" t="s">
        <v>19</v>
      </c>
      <c r="G13" s="18"/>
    </row>
    <row r="14" spans="1:7" ht="21.75" customHeight="1" x14ac:dyDescent="0.25">
      <c r="A14" s="11">
        <v>46147.395833333336</v>
      </c>
      <c r="B14" s="16"/>
      <c r="C14" s="17"/>
      <c r="D14" s="13">
        <v>7</v>
      </c>
      <c r="E14" s="14" t="s">
        <v>20</v>
      </c>
      <c r="F14" s="14" t="s">
        <v>21</v>
      </c>
      <c r="G14" s="18"/>
    </row>
    <row r="15" spans="1:7" ht="21.75" customHeight="1" x14ac:dyDescent="0.25">
      <c r="A15" s="11">
        <v>46147.395833333336</v>
      </c>
      <c r="B15" s="16"/>
      <c r="C15" s="17"/>
      <c r="D15" s="13">
        <v>8</v>
      </c>
      <c r="E15" s="14" t="s">
        <v>22</v>
      </c>
      <c r="F15" s="14" t="s">
        <v>23</v>
      </c>
      <c r="G15" s="18"/>
    </row>
    <row r="16" spans="1:7" ht="21.75" customHeight="1" x14ac:dyDescent="0.3">
      <c r="A16" s="6"/>
      <c r="B16" s="16"/>
      <c r="C16" s="17"/>
      <c r="D16" s="18"/>
      <c r="E16" s="18"/>
      <c r="F16" s="18"/>
      <c r="G16" s="18"/>
    </row>
    <row r="17" spans="1:7" ht="21.75" customHeight="1" x14ac:dyDescent="0.25">
      <c r="A17" s="11">
        <v>46147.416666666664</v>
      </c>
      <c r="B17" s="16"/>
      <c r="C17" s="17"/>
      <c r="D17" s="13">
        <v>1</v>
      </c>
      <c r="E17" s="14" t="s">
        <v>24</v>
      </c>
      <c r="F17" s="14" t="s">
        <v>25</v>
      </c>
      <c r="G17" s="18"/>
    </row>
    <row r="18" spans="1:7" s="15" customFormat="1" ht="21.75" customHeight="1" x14ac:dyDescent="0.25">
      <c r="A18" s="11">
        <v>46147.416666666664</v>
      </c>
      <c r="B18" s="12"/>
      <c r="C18" s="12"/>
      <c r="D18" s="13">
        <v>2</v>
      </c>
      <c r="E18" s="14" t="s">
        <v>26</v>
      </c>
      <c r="F18" s="14" t="s">
        <v>27</v>
      </c>
      <c r="G18" s="12"/>
    </row>
    <row r="19" spans="1:7" ht="21.75" customHeight="1" x14ac:dyDescent="0.25">
      <c r="A19" s="11">
        <v>46147.416666666664</v>
      </c>
      <c r="B19" s="16"/>
      <c r="C19" s="17"/>
      <c r="D19" s="13">
        <v>3</v>
      </c>
      <c r="E19" s="14" t="s">
        <v>11</v>
      </c>
      <c r="F19" s="14" t="s">
        <v>28</v>
      </c>
      <c r="G19" s="18"/>
    </row>
    <row r="20" spans="1:7" ht="21.75" customHeight="1" x14ac:dyDescent="0.25">
      <c r="A20" s="11">
        <v>46147.416666666664</v>
      </c>
      <c r="B20" s="16"/>
      <c r="C20" s="17"/>
      <c r="D20" s="13">
        <v>4</v>
      </c>
      <c r="E20" s="14" t="s">
        <v>29</v>
      </c>
      <c r="F20" s="14" t="s">
        <v>30</v>
      </c>
      <c r="G20" s="18"/>
    </row>
    <row r="21" spans="1:7" ht="21.75" customHeight="1" x14ac:dyDescent="0.25">
      <c r="A21" s="11">
        <v>46147.416666666664</v>
      </c>
      <c r="B21" s="16"/>
      <c r="C21" s="17"/>
      <c r="D21" s="13">
        <v>5</v>
      </c>
      <c r="E21" s="14" t="s">
        <v>31</v>
      </c>
      <c r="F21" s="14" t="s">
        <v>32</v>
      </c>
      <c r="G21" s="18"/>
    </row>
    <row r="22" spans="1:7" ht="21.75" customHeight="1" x14ac:dyDescent="0.25">
      <c r="A22" s="11">
        <v>46147.416666666664</v>
      </c>
      <c r="B22" s="16"/>
      <c r="C22" s="17"/>
      <c r="D22" s="13">
        <v>6</v>
      </c>
      <c r="E22" s="14" t="s">
        <v>18</v>
      </c>
      <c r="F22" s="14" t="s">
        <v>33</v>
      </c>
      <c r="G22" s="18"/>
    </row>
    <row r="23" spans="1:7" ht="21.75" customHeight="1" x14ac:dyDescent="0.25">
      <c r="A23" s="11">
        <v>46147.416666666664</v>
      </c>
      <c r="B23" s="18"/>
      <c r="C23" s="17"/>
      <c r="D23" s="13">
        <v>7</v>
      </c>
      <c r="E23" s="14" t="s">
        <v>34</v>
      </c>
      <c r="F23" s="14" t="s">
        <v>20</v>
      </c>
      <c r="G23" s="18"/>
    </row>
    <row r="24" spans="1:7" ht="21.75" customHeight="1" x14ac:dyDescent="0.25">
      <c r="A24" s="11">
        <v>46147.416666666664</v>
      </c>
      <c r="B24" s="16"/>
      <c r="C24" s="17"/>
      <c r="D24" s="13">
        <v>8</v>
      </c>
      <c r="E24" s="14" t="s">
        <v>26</v>
      </c>
      <c r="F24" s="14" t="s">
        <v>35</v>
      </c>
      <c r="G24" s="18"/>
    </row>
    <row r="25" spans="1:7" ht="21.75" customHeight="1" x14ac:dyDescent="0.3">
      <c r="A25" s="6"/>
      <c r="B25" s="16"/>
      <c r="C25" s="17"/>
      <c r="D25" s="18"/>
      <c r="E25" s="18"/>
      <c r="F25" s="18"/>
      <c r="G25" s="18"/>
    </row>
    <row r="26" spans="1:7" ht="21.75" customHeight="1" x14ac:dyDescent="0.25">
      <c r="A26" s="11">
        <v>46147.4375</v>
      </c>
      <c r="B26" s="16"/>
      <c r="C26" s="17"/>
      <c r="D26" s="13">
        <v>1</v>
      </c>
      <c r="E26" s="14" t="s">
        <v>36</v>
      </c>
      <c r="F26" s="14" t="s">
        <v>37</v>
      </c>
      <c r="G26" s="18"/>
    </row>
    <row r="27" spans="1:7" ht="21.75" customHeight="1" x14ac:dyDescent="0.25">
      <c r="A27" s="11">
        <v>46147.4375</v>
      </c>
      <c r="B27" s="18"/>
      <c r="C27" s="17"/>
      <c r="D27" s="13">
        <v>2</v>
      </c>
      <c r="E27" s="14" t="s">
        <v>30</v>
      </c>
      <c r="F27" s="14" t="s">
        <v>11</v>
      </c>
      <c r="G27" s="18"/>
    </row>
    <row r="28" spans="1:7" s="15" customFormat="1" ht="21.75" customHeight="1" x14ac:dyDescent="0.25">
      <c r="A28" s="11">
        <v>46147.4375</v>
      </c>
      <c r="B28" s="12"/>
      <c r="C28" s="12"/>
      <c r="D28" s="13">
        <v>3</v>
      </c>
      <c r="E28" s="14" t="s">
        <v>38</v>
      </c>
      <c r="F28" s="14" t="s">
        <v>31</v>
      </c>
      <c r="G28" s="12"/>
    </row>
    <row r="29" spans="1:7" ht="21.75" customHeight="1" x14ac:dyDescent="0.25">
      <c r="A29" s="11">
        <v>46147.4375</v>
      </c>
      <c r="B29" s="16"/>
      <c r="C29" s="17"/>
      <c r="D29" s="13">
        <v>4</v>
      </c>
      <c r="E29" s="14" t="s">
        <v>34</v>
      </c>
      <c r="F29" s="14" t="s">
        <v>21</v>
      </c>
      <c r="G29" s="18"/>
    </row>
    <row r="30" spans="1:7" ht="21.75" customHeight="1" x14ac:dyDescent="0.25">
      <c r="A30" s="11">
        <v>46147.4375</v>
      </c>
      <c r="B30" s="16"/>
      <c r="C30" s="17"/>
      <c r="D30" s="13">
        <v>5</v>
      </c>
      <c r="E30" s="14" t="s">
        <v>39</v>
      </c>
      <c r="F30" s="14" t="s">
        <v>20</v>
      </c>
      <c r="G30" s="18"/>
    </row>
    <row r="31" spans="1:7" ht="21.75" customHeight="1" x14ac:dyDescent="0.25">
      <c r="A31" s="11">
        <v>46147.4375</v>
      </c>
      <c r="B31" s="16"/>
      <c r="C31" s="17"/>
      <c r="D31" s="13">
        <v>6</v>
      </c>
      <c r="E31" s="14" t="s">
        <v>27</v>
      </c>
      <c r="F31" s="14" t="s">
        <v>35</v>
      </c>
      <c r="G31" s="18"/>
    </row>
    <row r="32" spans="1:7" ht="21.75" customHeight="1" x14ac:dyDescent="0.25">
      <c r="A32" s="11">
        <v>46147.4375</v>
      </c>
      <c r="B32" s="16"/>
      <c r="C32" s="17"/>
      <c r="D32" s="13">
        <v>7</v>
      </c>
      <c r="E32" s="14" t="s">
        <v>24</v>
      </c>
      <c r="F32" s="14" t="s">
        <v>36</v>
      </c>
      <c r="G32" s="18"/>
    </row>
    <row r="33" spans="1:7" ht="21.75" customHeight="1" x14ac:dyDescent="0.25">
      <c r="A33" s="11">
        <v>46147.4375</v>
      </c>
      <c r="B33" s="16"/>
      <c r="C33" s="17"/>
      <c r="D33" s="13">
        <v>8</v>
      </c>
      <c r="E33" s="14" t="s">
        <v>25</v>
      </c>
      <c r="F33" s="14" t="s">
        <v>37</v>
      </c>
      <c r="G33" s="18"/>
    </row>
    <row r="34" spans="1:7" ht="21.75" customHeight="1" x14ac:dyDescent="0.3">
      <c r="A34" s="6"/>
      <c r="B34" s="16"/>
      <c r="C34" s="17"/>
      <c r="D34" s="18"/>
      <c r="E34" s="18"/>
      <c r="F34" s="18"/>
      <c r="G34" s="18"/>
    </row>
    <row r="35" spans="1:7" ht="21.75" customHeight="1" x14ac:dyDescent="0.25">
      <c r="A35" s="11">
        <v>46149.375</v>
      </c>
      <c r="B35" s="16"/>
      <c r="C35" s="10" t="s">
        <v>7</v>
      </c>
      <c r="D35" s="18"/>
      <c r="E35" s="18"/>
      <c r="F35" s="18"/>
      <c r="G35" s="18"/>
    </row>
    <row r="36" spans="1:7" ht="21.75" customHeight="1" x14ac:dyDescent="0.3">
      <c r="A36" s="6"/>
      <c r="B36" s="16"/>
      <c r="C36" s="17"/>
      <c r="D36" s="18"/>
      <c r="E36" s="18"/>
      <c r="F36" s="18"/>
      <c r="G36" s="18"/>
    </row>
    <row r="37" spans="1:7" ht="21.75" customHeight="1" x14ac:dyDescent="0.25">
      <c r="A37" s="11">
        <v>46149.395833333336</v>
      </c>
      <c r="B37" s="16"/>
      <c r="C37" s="17"/>
      <c r="D37" s="13">
        <v>1</v>
      </c>
      <c r="E37" s="14" t="s">
        <v>40</v>
      </c>
      <c r="F37" s="14" t="s">
        <v>41</v>
      </c>
      <c r="G37" s="18"/>
    </row>
    <row r="38" spans="1:7" ht="21.75" customHeight="1" x14ac:dyDescent="0.25">
      <c r="A38" s="11">
        <v>46149.395833333336</v>
      </c>
      <c r="B38" s="16"/>
      <c r="C38" s="17"/>
      <c r="D38" s="13">
        <v>2</v>
      </c>
      <c r="E38" s="14" t="s">
        <v>42</v>
      </c>
      <c r="F38" s="14" t="s">
        <v>43</v>
      </c>
      <c r="G38" s="18"/>
    </row>
    <row r="39" spans="1:7" ht="21.75" customHeight="1" x14ac:dyDescent="0.25">
      <c r="A39" s="11">
        <v>46149.395833333336</v>
      </c>
      <c r="B39" s="16"/>
      <c r="C39" s="17"/>
      <c r="D39" s="13">
        <v>3</v>
      </c>
      <c r="E39" s="14" t="s">
        <v>44</v>
      </c>
      <c r="F39" s="14" t="s">
        <v>45</v>
      </c>
      <c r="G39" s="18"/>
    </row>
    <row r="40" spans="1:7" ht="21.75" customHeight="1" x14ac:dyDescent="0.25">
      <c r="A40" s="11">
        <v>46149.395833333336</v>
      </c>
      <c r="B40" s="16"/>
      <c r="C40" s="17"/>
      <c r="D40" s="13">
        <v>4</v>
      </c>
      <c r="E40" s="14" t="s">
        <v>46</v>
      </c>
      <c r="F40" s="14" t="s">
        <v>47</v>
      </c>
      <c r="G40" s="18"/>
    </row>
    <row r="41" spans="1:7" s="15" customFormat="1" ht="21.75" customHeight="1" x14ac:dyDescent="0.25">
      <c r="A41" s="11">
        <v>46149.395833333336</v>
      </c>
      <c r="B41" s="12"/>
      <c r="C41" s="12"/>
      <c r="D41" s="13">
        <v>5</v>
      </c>
      <c r="E41" s="14" t="s">
        <v>48</v>
      </c>
      <c r="F41" s="14" t="s">
        <v>49</v>
      </c>
      <c r="G41" s="12"/>
    </row>
    <row r="42" spans="1:7" ht="21.75" customHeight="1" x14ac:dyDescent="0.25">
      <c r="A42" s="11">
        <v>46149.395833333336</v>
      </c>
      <c r="B42" s="16"/>
      <c r="C42" s="17"/>
      <c r="D42" s="13">
        <v>6</v>
      </c>
      <c r="E42" s="14" t="s">
        <v>50</v>
      </c>
      <c r="F42" s="14" t="s">
        <v>51</v>
      </c>
      <c r="G42" s="18"/>
    </row>
    <row r="43" spans="1:7" ht="21.75" customHeight="1" x14ac:dyDescent="0.25">
      <c r="A43" s="11">
        <v>46149.395833333336</v>
      </c>
      <c r="B43" s="16"/>
      <c r="C43" s="17"/>
      <c r="D43" s="13">
        <v>7</v>
      </c>
      <c r="E43" s="14" t="s">
        <v>52</v>
      </c>
      <c r="F43" s="14" t="s">
        <v>48</v>
      </c>
      <c r="G43" s="18"/>
    </row>
    <row r="44" spans="1:7" ht="21.75" customHeight="1" x14ac:dyDescent="0.25">
      <c r="A44" s="11">
        <v>46149.395833333336</v>
      </c>
      <c r="B44" s="16"/>
      <c r="C44" s="17"/>
      <c r="D44" s="13">
        <v>8</v>
      </c>
      <c r="E44" s="14" t="s">
        <v>53</v>
      </c>
      <c r="F44" s="14" t="s">
        <v>54</v>
      </c>
      <c r="G44" s="18"/>
    </row>
    <row r="45" spans="1:7" ht="21.75" customHeight="1" x14ac:dyDescent="0.3">
      <c r="A45" s="6"/>
      <c r="B45" s="16"/>
      <c r="C45" s="17"/>
      <c r="D45" s="18"/>
      <c r="E45" s="18"/>
      <c r="F45" s="18"/>
      <c r="G45" s="18"/>
    </row>
    <row r="46" spans="1:7" ht="21.75" customHeight="1" x14ac:dyDescent="0.25">
      <c r="A46" s="11">
        <v>46149.416666666664</v>
      </c>
      <c r="B46" s="16"/>
      <c r="C46" s="17"/>
      <c r="D46" s="13">
        <v>1</v>
      </c>
      <c r="E46" s="14" t="s">
        <v>55</v>
      </c>
      <c r="F46" s="14" t="s">
        <v>56</v>
      </c>
      <c r="G46" s="18"/>
    </row>
    <row r="47" spans="1:7" ht="21.75" customHeight="1" x14ac:dyDescent="0.25">
      <c r="A47" s="11">
        <v>46149.416666666664</v>
      </c>
      <c r="B47" s="16"/>
      <c r="C47" s="17"/>
      <c r="D47" s="13">
        <v>2</v>
      </c>
      <c r="E47" s="14" t="s">
        <v>57</v>
      </c>
      <c r="F47" s="14" t="s">
        <v>58</v>
      </c>
      <c r="G47" s="18"/>
    </row>
    <row r="48" spans="1:7" ht="21.75" customHeight="1" x14ac:dyDescent="0.25">
      <c r="A48" s="11">
        <v>46149.416666666664</v>
      </c>
      <c r="B48" s="16"/>
      <c r="C48" s="17"/>
      <c r="D48" s="13">
        <v>3</v>
      </c>
      <c r="E48" s="14" t="s">
        <v>59</v>
      </c>
      <c r="F48" s="14" t="s">
        <v>60</v>
      </c>
      <c r="G48" s="18"/>
    </row>
    <row r="49" spans="1:7" ht="21.75" customHeight="1" x14ac:dyDescent="0.25">
      <c r="A49" s="11">
        <v>46149.416666666664</v>
      </c>
      <c r="B49" s="16"/>
      <c r="C49" s="17"/>
      <c r="D49" s="13">
        <v>4</v>
      </c>
      <c r="E49" s="14" t="s">
        <v>61</v>
      </c>
      <c r="F49" s="14" t="s">
        <v>62</v>
      </c>
      <c r="G49" s="18"/>
    </row>
    <row r="50" spans="1:7" s="15" customFormat="1" ht="21.75" customHeight="1" x14ac:dyDescent="0.25">
      <c r="A50" s="11">
        <v>46149.416666666664</v>
      </c>
      <c r="B50" s="12"/>
      <c r="C50" s="12"/>
      <c r="D50" s="13">
        <v>5</v>
      </c>
      <c r="E50" s="14" t="s">
        <v>63</v>
      </c>
      <c r="F50" s="14" t="s">
        <v>64</v>
      </c>
      <c r="G50" s="12"/>
    </row>
    <row r="51" spans="1:7" ht="21.75" customHeight="1" x14ac:dyDescent="0.25">
      <c r="A51" s="11">
        <v>46149.416666666664</v>
      </c>
      <c r="B51" s="16"/>
      <c r="C51" s="17"/>
      <c r="D51" s="13">
        <v>6</v>
      </c>
      <c r="E51" s="14" t="s">
        <v>65</v>
      </c>
      <c r="F51" s="14" t="s">
        <v>66</v>
      </c>
      <c r="G51" s="18"/>
    </row>
    <row r="52" spans="1:7" ht="21.75" customHeight="1" x14ac:dyDescent="0.25">
      <c r="A52" s="11">
        <v>46149.416666666664</v>
      </c>
      <c r="B52" s="16"/>
      <c r="C52" s="17"/>
      <c r="D52" s="13">
        <v>7</v>
      </c>
      <c r="E52" s="14" t="s">
        <v>67</v>
      </c>
      <c r="F52" s="14" t="s">
        <v>68</v>
      </c>
      <c r="G52" s="18"/>
    </row>
    <row r="53" spans="1:7" ht="21.75" customHeight="1" x14ac:dyDescent="0.25">
      <c r="A53" s="11">
        <v>46149.416666666664</v>
      </c>
      <c r="B53" s="16"/>
      <c r="C53" s="17"/>
      <c r="D53" s="13">
        <v>8</v>
      </c>
      <c r="E53" s="14" t="s">
        <v>69</v>
      </c>
      <c r="F53" s="14" t="s">
        <v>70</v>
      </c>
      <c r="G53" s="18"/>
    </row>
    <row r="54" spans="1:7" s="15" customFormat="1" ht="21.75" customHeight="1" x14ac:dyDescent="0.25">
      <c r="A54" s="19"/>
      <c r="B54" s="12"/>
      <c r="C54" s="12"/>
      <c r="D54" s="13"/>
      <c r="E54" s="12"/>
      <c r="F54" s="12"/>
      <c r="G54" s="12"/>
    </row>
    <row r="55" spans="1:7" ht="21.75" customHeight="1" x14ac:dyDescent="0.25">
      <c r="A55" s="11">
        <v>46149.4375</v>
      </c>
      <c r="B55" s="16"/>
      <c r="C55" s="17"/>
      <c r="D55" s="13">
        <v>1</v>
      </c>
      <c r="E55" s="14" t="s">
        <v>71</v>
      </c>
      <c r="F55" s="14" t="s">
        <v>72</v>
      </c>
      <c r="G55" s="18"/>
    </row>
    <row r="56" spans="1:7" ht="21.75" customHeight="1" x14ac:dyDescent="0.25">
      <c r="A56" s="11">
        <v>46149.4375</v>
      </c>
      <c r="B56" s="16"/>
      <c r="C56" s="17"/>
      <c r="D56" s="13">
        <v>2</v>
      </c>
      <c r="E56" s="14" t="s">
        <v>73</v>
      </c>
      <c r="F56" s="14" t="s">
        <v>42</v>
      </c>
      <c r="G56" s="18"/>
    </row>
    <row r="57" spans="1:7" ht="21.75" customHeight="1" x14ac:dyDescent="0.25">
      <c r="A57" s="11">
        <v>46149.4375</v>
      </c>
      <c r="B57" s="16"/>
      <c r="C57" s="17"/>
      <c r="D57" s="13">
        <v>3</v>
      </c>
      <c r="E57" s="14" t="s">
        <v>43</v>
      </c>
      <c r="F57" s="14" t="s">
        <v>45</v>
      </c>
      <c r="G57" s="18"/>
    </row>
    <row r="58" spans="1:7" ht="21.75" customHeight="1" x14ac:dyDescent="0.25">
      <c r="A58" s="11">
        <v>46149.4375</v>
      </c>
      <c r="B58" s="16"/>
      <c r="C58" s="17"/>
      <c r="D58" s="13">
        <v>4</v>
      </c>
      <c r="E58" s="14" t="s">
        <v>40</v>
      </c>
      <c r="F58" s="14" t="s">
        <v>74</v>
      </c>
      <c r="G58" s="18"/>
    </row>
    <row r="59" spans="1:7" ht="21.75" customHeight="1" x14ac:dyDescent="0.25">
      <c r="A59" s="11">
        <v>46149.4375</v>
      </c>
      <c r="B59" s="16"/>
      <c r="C59" s="17"/>
      <c r="D59" s="13">
        <v>5</v>
      </c>
      <c r="E59" s="14" t="s">
        <v>46</v>
      </c>
      <c r="F59" s="14" t="s">
        <v>75</v>
      </c>
      <c r="G59" s="18"/>
    </row>
    <row r="60" spans="1:7" ht="21.75" customHeight="1" x14ac:dyDescent="0.25">
      <c r="A60" s="11">
        <v>46149.4375</v>
      </c>
      <c r="B60" s="16"/>
      <c r="C60" s="17"/>
      <c r="D60" s="13">
        <v>6</v>
      </c>
      <c r="E60" s="14" t="s">
        <v>76</v>
      </c>
      <c r="F60" s="14" t="s">
        <v>50</v>
      </c>
      <c r="G60" s="18"/>
    </row>
    <row r="61" spans="1:7" ht="21.75" customHeight="1" x14ac:dyDescent="0.25">
      <c r="A61" s="11">
        <v>46149.4375</v>
      </c>
      <c r="B61" s="16"/>
      <c r="C61" s="17"/>
      <c r="D61" s="13">
        <v>7</v>
      </c>
      <c r="E61" s="14" t="s">
        <v>77</v>
      </c>
      <c r="F61" s="14" t="s">
        <v>78</v>
      </c>
      <c r="G61" s="18"/>
    </row>
    <row r="62" spans="1:7" ht="21.75" customHeight="1" x14ac:dyDescent="0.25">
      <c r="A62" s="11">
        <v>46149.4375</v>
      </c>
      <c r="B62" s="16"/>
      <c r="C62" s="17"/>
      <c r="D62" s="13">
        <v>8</v>
      </c>
      <c r="E62" s="14" t="s">
        <v>79</v>
      </c>
      <c r="F62" s="14" t="s">
        <v>80</v>
      </c>
      <c r="G62" s="18"/>
    </row>
    <row r="63" spans="1:7" s="15" customFormat="1" ht="21.75" customHeight="1" x14ac:dyDescent="0.25">
      <c r="A63" s="20"/>
      <c r="D63" s="21"/>
    </row>
    <row r="64" spans="1:7" ht="21.75" customHeight="1" x14ac:dyDescent="0.3">
      <c r="A64" s="22"/>
      <c r="B64" s="23"/>
      <c r="C64" s="24"/>
      <c r="D64" s="25"/>
      <c r="E64" s="26"/>
      <c r="F64" s="26"/>
      <c r="G64" s="25"/>
    </row>
    <row r="65" spans="1:7" ht="21.75" customHeight="1" x14ac:dyDescent="0.3">
      <c r="A65" s="22"/>
      <c r="B65" s="23"/>
      <c r="C65" s="24"/>
      <c r="D65" s="25"/>
      <c r="E65" s="26"/>
      <c r="F65" s="26"/>
      <c r="G65" s="25"/>
    </row>
    <row r="66" spans="1:7" ht="21.75" customHeight="1" x14ac:dyDescent="0.3">
      <c r="A66" s="22"/>
      <c r="B66" s="23"/>
      <c r="C66" s="24"/>
      <c r="D66" s="25"/>
      <c r="E66" s="26"/>
      <c r="F66" s="26"/>
      <c r="G66" s="25"/>
    </row>
    <row r="67" spans="1:7" ht="21.75" customHeight="1" x14ac:dyDescent="0.3">
      <c r="A67" s="22"/>
      <c r="B67" s="23"/>
      <c r="C67" s="24"/>
      <c r="D67" s="25"/>
      <c r="E67" s="26"/>
      <c r="F67" s="26"/>
      <c r="G67" s="25"/>
    </row>
    <row r="68" spans="1:7" ht="21.75" customHeight="1" x14ac:dyDescent="0.3">
      <c r="A68" s="22"/>
      <c r="B68" s="23"/>
      <c r="C68" s="24"/>
      <c r="D68" s="25"/>
      <c r="E68" s="26"/>
      <c r="F68" s="26"/>
      <c r="G68" s="25"/>
    </row>
    <row r="69" spans="1:7" ht="21.75" customHeight="1" x14ac:dyDescent="0.3">
      <c r="A69" s="22"/>
      <c r="B69" s="23"/>
      <c r="C69" s="24"/>
      <c r="D69" s="25"/>
      <c r="E69" s="26"/>
      <c r="F69" s="26"/>
      <c r="G69" s="25"/>
    </row>
    <row r="70" spans="1:7" ht="21.75" customHeight="1" x14ac:dyDescent="0.3">
      <c r="A70" s="22"/>
      <c r="B70" s="23"/>
      <c r="C70" s="24"/>
      <c r="D70" s="25"/>
      <c r="E70" s="26"/>
      <c r="F70" s="26"/>
      <c r="G70" s="25"/>
    </row>
    <row r="71" spans="1:7" ht="21.75" customHeight="1" x14ac:dyDescent="0.3">
      <c r="A71" s="22"/>
      <c r="B71" s="23"/>
      <c r="C71" s="24"/>
      <c r="D71" s="25"/>
      <c r="E71" s="26"/>
      <c r="F71" s="26"/>
      <c r="G71" s="25"/>
    </row>
    <row r="72" spans="1:7" s="15" customFormat="1" ht="21.75" customHeight="1" x14ac:dyDescent="0.25">
      <c r="A72" s="20"/>
      <c r="D72" s="21"/>
    </row>
    <row r="73" spans="1:7" ht="21.75" customHeight="1" x14ac:dyDescent="0.3">
      <c r="A73" s="22"/>
      <c r="B73" s="23"/>
      <c r="C73" s="24"/>
      <c r="D73" s="25"/>
      <c r="E73" s="26"/>
      <c r="F73" s="26"/>
      <c r="G73" s="25"/>
    </row>
    <row r="74" spans="1:7" ht="21.75" customHeight="1" x14ac:dyDescent="0.3">
      <c r="A74" s="22"/>
      <c r="B74" s="23"/>
      <c r="C74" s="24"/>
      <c r="D74" s="25"/>
      <c r="E74" s="25"/>
      <c r="F74" s="25"/>
      <c r="G74" s="25"/>
    </row>
    <row r="75" spans="1:7" ht="21.75" customHeight="1" x14ac:dyDescent="0.3">
      <c r="A75" s="22"/>
      <c r="B75" s="23"/>
      <c r="C75" s="24"/>
      <c r="D75" s="25"/>
      <c r="E75" s="25"/>
      <c r="F75" s="25"/>
      <c r="G75" s="25"/>
    </row>
    <row r="76" spans="1:7" s="15" customFormat="1" ht="21.75" customHeight="1" x14ac:dyDescent="0.25">
      <c r="A76" s="22"/>
      <c r="B76" s="23"/>
      <c r="C76" s="24"/>
      <c r="D76" s="25"/>
      <c r="E76" s="25"/>
      <c r="F76" s="25"/>
      <c r="G76" s="25"/>
    </row>
    <row r="77" spans="1:7" s="15" customFormat="1" ht="21.75" customHeight="1" x14ac:dyDescent="0.25">
      <c r="A77" s="22"/>
      <c r="B77" s="23"/>
      <c r="C77" s="24"/>
      <c r="D77" s="25"/>
      <c r="E77" s="25"/>
      <c r="F77" s="25"/>
      <c r="G77" s="25"/>
    </row>
    <row r="78" spans="1:7" s="15" customFormat="1" ht="21.75" customHeight="1" x14ac:dyDescent="0.25">
      <c r="A78" s="22"/>
      <c r="B78" s="23"/>
      <c r="C78" s="24"/>
      <c r="D78" s="25"/>
      <c r="E78" s="25"/>
      <c r="F78" s="25"/>
      <c r="G78" s="25"/>
    </row>
    <row r="79" spans="1:7" s="15" customFormat="1" ht="21.75" customHeight="1" x14ac:dyDescent="0.25">
      <c r="A79" s="22"/>
      <c r="B79" s="23"/>
      <c r="C79" s="24"/>
      <c r="D79" s="25"/>
      <c r="E79" s="25"/>
      <c r="F79" s="25"/>
      <c r="G79" s="25"/>
    </row>
    <row r="80" spans="1:7" s="15" customFormat="1" ht="21.75" customHeight="1" x14ac:dyDescent="0.25">
      <c r="A80" s="22"/>
      <c r="B80" s="23"/>
      <c r="C80" s="24"/>
      <c r="D80" s="25"/>
      <c r="E80" s="25"/>
      <c r="F80" s="25"/>
      <c r="G80" s="25"/>
    </row>
    <row r="81" spans="1:7" s="15" customFormat="1" ht="21.75" customHeight="1" x14ac:dyDescent="0.25">
      <c r="A81" s="22"/>
      <c r="B81" s="23"/>
      <c r="C81" s="24"/>
      <c r="D81" s="25"/>
      <c r="E81" s="25"/>
      <c r="F81" s="25"/>
      <c r="G81" s="25"/>
    </row>
    <row r="82" spans="1:7" s="15" customFormat="1" ht="21.75" customHeight="1" x14ac:dyDescent="0.25">
      <c r="A82" s="20"/>
      <c r="D82" s="21"/>
    </row>
    <row r="83" spans="1:7" s="15" customFormat="1" ht="21.75" customHeight="1" x14ac:dyDescent="0.25">
      <c r="A83" s="22"/>
      <c r="B83" s="23"/>
      <c r="C83" s="24"/>
      <c r="D83" s="25"/>
      <c r="E83" s="25"/>
      <c r="F83" s="25"/>
      <c r="G83" s="25"/>
    </row>
    <row r="84" spans="1:7" s="15" customFormat="1" ht="21.75" customHeight="1" x14ac:dyDescent="0.25">
      <c r="A84" s="22"/>
      <c r="B84" s="23"/>
      <c r="C84" s="24"/>
      <c r="D84" s="25"/>
      <c r="E84" s="25"/>
      <c r="F84" s="25"/>
      <c r="G84" s="25"/>
    </row>
    <row r="85" spans="1:7" s="15" customFormat="1" ht="21.75" customHeight="1" x14ac:dyDescent="0.25">
      <c r="A85" s="22"/>
      <c r="B85" s="23"/>
      <c r="C85" s="24"/>
      <c r="D85" s="25"/>
      <c r="E85" s="25"/>
      <c r="F85" s="25"/>
      <c r="G85" s="25"/>
    </row>
    <row r="86" spans="1:7" s="15" customFormat="1" ht="21.75" customHeight="1" x14ac:dyDescent="0.25">
      <c r="A86" s="22"/>
      <c r="B86" s="23"/>
      <c r="C86" s="24"/>
      <c r="D86" s="25"/>
      <c r="E86" s="25"/>
      <c r="F86" s="25"/>
      <c r="G86" s="25"/>
    </row>
    <row r="87" spans="1:7" s="15" customFormat="1" ht="21.75" customHeight="1" x14ac:dyDescent="0.25">
      <c r="A87" s="22"/>
      <c r="B87" s="23"/>
      <c r="C87" s="24"/>
      <c r="D87" s="25"/>
      <c r="E87" s="25"/>
      <c r="F87" s="25"/>
      <c r="G87" s="25"/>
    </row>
    <row r="88" spans="1:7" s="15" customFormat="1" ht="21.75" customHeight="1" x14ac:dyDescent="0.25">
      <c r="A88" s="22"/>
      <c r="B88" s="23"/>
      <c r="C88" s="24"/>
      <c r="D88" s="25"/>
      <c r="E88" s="26"/>
      <c r="F88" s="26"/>
      <c r="G88" s="25"/>
    </row>
    <row r="89" spans="1:7" s="15" customFormat="1" ht="21.75" customHeight="1" x14ac:dyDescent="0.25">
      <c r="A89" s="22"/>
      <c r="B89" s="23"/>
      <c r="C89" s="24"/>
      <c r="D89" s="25"/>
      <c r="E89" s="26"/>
      <c r="F89" s="26"/>
      <c r="G89" s="25"/>
    </row>
    <row r="90" spans="1:7" s="15" customFormat="1" ht="21.75" customHeight="1" x14ac:dyDescent="0.25">
      <c r="A90" s="22"/>
      <c r="B90" s="23"/>
      <c r="C90" s="24"/>
      <c r="D90" s="25"/>
      <c r="E90" s="26"/>
      <c r="F90" s="26"/>
      <c r="G90" s="25"/>
    </row>
    <row r="91" spans="1:7" s="15" customFormat="1" ht="21.75" customHeight="1" x14ac:dyDescent="0.25">
      <c r="A91" s="20"/>
      <c r="D91" s="21"/>
    </row>
    <row r="92" spans="1:7" s="15" customFormat="1" ht="21.75" customHeight="1" x14ac:dyDescent="0.25">
      <c r="A92" s="22"/>
      <c r="B92" s="23"/>
      <c r="C92" s="24"/>
      <c r="D92" s="25"/>
      <c r="E92" s="25"/>
      <c r="F92" s="25"/>
      <c r="G92" s="25"/>
    </row>
    <row r="93" spans="1:7" s="15" customFormat="1" ht="21.75" customHeight="1" x14ac:dyDescent="0.25">
      <c r="A93" s="22"/>
      <c r="B93" s="23"/>
      <c r="C93" s="24"/>
      <c r="D93" s="25"/>
      <c r="E93" s="25"/>
      <c r="F93" s="25"/>
      <c r="G93" s="25"/>
    </row>
    <row r="94" spans="1:7" s="15" customFormat="1" ht="21.75" customHeight="1" x14ac:dyDescent="0.25">
      <c r="A94" s="22"/>
      <c r="B94" s="23"/>
      <c r="C94" s="24"/>
      <c r="D94" s="25"/>
      <c r="E94" s="26"/>
      <c r="F94" s="26"/>
      <c r="G94" s="25"/>
    </row>
    <row r="95" spans="1:7" s="15" customFormat="1" ht="21.75" customHeight="1" x14ac:dyDescent="0.25">
      <c r="A95" s="22"/>
      <c r="B95" s="23"/>
      <c r="C95" s="24"/>
      <c r="D95" s="25"/>
      <c r="E95" s="26"/>
      <c r="F95" s="26"/>
      <c r="G95" s="25"/>
    </row>
    <row r="96" spans="1:7" s="15" customFormat="1" ht="21.75" customHeight="1" x14ac:dyDescent="0.25">
      <c r="A96" s="22"/>
      <c r="B96" s="23"/>
      <c r="C96" s="24"/>
      <c r="D96" s="25"/>
      <c r="E96" s="26"/>
      <c r="F96" s="26"/>
      <c r="G96" s="25"/>
    </row>
    <row r="97" spans="1:7" s="15" customFormat="1" ht="21.75" customHeight="1" x14ac:dyDescent="0.25">
      <c r="A97" s="22"/>
      <c r="B97" s="23"/>
      <c r="C97" s="24"/>
      <c r="D97" s="25"/>
      <c r="E97" s="26"/>
      <c r="F97" s="26"/>
      <c r="G97" s="25"/>
    </row>
    <row r="98" spans="1:7" s="15" customFormat="1" ht="21.75" customHeight="1" x14ac:dyDescent="0.25">
      <c r="A98" s="22"/>
      <c r="B98" s="23"/>
      <c r="C98" s="24"/>
      <c r="D98" s="25"/>
      <c r="E98" s="26"/>
      <c r="F98" s="26"/>
      <c r="G98" s="25"/>
    </row>
    <row r="99" spans="1:7" s="15" customFormat="1" ht="21.75" customHeight="1" x14ac:dyDescent="0.25">
      <c r="A99" s="22"/>
      <c r="B99" s="23"/>
      <c r="C99" s="24"/>
      <c r="D99" s="25"/>
      <c r="E99" s="26"/>
      <c r="F99" s="26"/>
      <c r="G99" s="25"/>
    </row>
    <row r="100" spans="1:7" s="15" customFormat="1" ht="21.75" customHeight="1" x14ac:dyDescent="0.25">
      <c r="A100" s="20"/>
      <c r="D100" s="21"/>
    </row>
    <row r="101" spans="1:7" s="15" customFormat="1" ht="21.75" customHeight="1" x14ac:dyDescent="0.25">
      <c r="A101" s="22"/>
      <c r="B101" s="23"/>
      <c r="C101" s="24"/>
      <c r="D101" s="25"/>
      <c r="E101" s="25"/>
      <c r="F101" s="25"/>
      <c r="G101" s="25"/>
    </row>
    <row r="102" spans="1:7" s="15" customFormat="1" ht="21.75" customHeight="1" x14ac:dyDescent="0.25">
      <c r="A102" s="22"/>
      <c r="B102" s="23"/>
      <c r="C102" s="24"/>
      <c r="D102" s="25"/>
      <c r="E102" s="25"/>
      <c r="F102" s="25"/>
      <c r="G102" s="25"/>
    </row>
    <row r="103" spans="1:7" s="15" customFormat="1" ht="21.75" customHeight="1" x14ac:dyDescent="0.25">
      <c r="A103" s="22"/>
      <c r="B103" s="23"/>
      <c r="C103" s="24"/>
      <c r="D103" s="25"/>
      <c r="E103" s="26"/>
      <c r="F103" s="26"/>
      <c r="G103" s="25"/>
    </row>
    <row r="104" spans="1:7" s="15" customFormat="1" ht="21.75" customHeight="1" x14ac:dyDescent="0.25">
      <c r="A104" s="22"/>
      <c r="B104" s="23"/>
      <c r="C104" s="24"/>
      <c r="D104" s="25"/>
      <c r="E104" s="25"/>
      <c r="F104" s="25"/>
      <c r="G104" s="25"/>
    </row>
    <row r="105" spans="1:7" s="15" customFormat="1" ht="21.75" customHeight="1" x14ac:dyDescent="0.25">
      <c r="A105" s="22"/>
      <c r="B105" s="23"/>
      <c r="C105" s="24"/>
      <c r="D105" s="25"/>
      <c r="E105" s="25"/>
      <c r="F105" s="25"/>
      <c r="G105" s="25"/>
    </row>
    <row r="106" spans="1:7" s="15" customFormat="1" ht="21.75" customHeight="1" x14ac:dyDescent="0.25">
      <c r="A106" s="22"/>
      <c r="B106" s="23"/>
      <c r="C106" s="24"/>
      <c r="D106" s="25"/>
      <c r="E106" s="25"/>
      <c r="F106" s="25"/>
      <c r="G106" s="25"/>
    </row>
    <row r="107" spans="1:7" s="15" customFormat="1" ht="21.75" customHeight="1" x14ac:dyDescent="0.25">
      <c r="A107" s="22"/>
      <c r="B107" s="23"/>
      <c r="C107" s="24"/>
      <c r="D107" s="25"/>
      <c r="E107" s="25"/>
      <c r="F107" s="25"/>
      <c r="G107" s="25"/>
    </row>
    <row r="108" spans="1:7" s="15" customFormat="1" ht="21.75" customHeight="1" x14ac:dyDescent="0.25">
      <c r="A108" s="22"/>
      <c r="B108" s="23"/>
      <c r="C108" s="24"/>
      <c r="D108" s="25"/>
      <c r="E108" s="25"/>
      <c r="F108" s="25"/>
      <c r="G108" s="25"/>
    </row>
    <row r="109" spans="1:7" s="15" customFormat="1" ht="21.75" customHeight="1" x14ac:dyDescent="0.25">
      <c r="A109" s="20"/>
      <c r="D109" s="21"/>
    </row>
    <row r="110" spans="1:7" s="15" customFormat="1" ht="21.75" customHeight="1" x14ac:dyDescent="0.25">
      <c r="A110" s="22"/>
      <c r="B110" s="23"/>
      <c r="C110" s="24"/>
      <c r="D110" s="25"/>
      <c r="E110" s="25"/>
      <c r="F110" s="25"/>
      <c r="G110" s="25"/>
    </row>
    <row r="111" spans="1:7" s="15" customFormat="1" ht="21.75" customHeight="1" x14ac:dyDescent="0.25">
      <c r="A111" s="22"/>
      <c r="B111" s="23"/>
      <c r="C111" s="24"/>
      <c r="D111" s="25"/>
      <c r="E111" s="25"/>
      <c r="F111" s="25"/>
      <c r="G111" s="25"/>
    </row>
    <row r="112" spans="1:7" s="15" customFormat="1" ht="21.75" customHeight="1" x14ac:dyDescent="0.25">
      <c r="A112" s="22"/>
      <c r="B112" s="23"/>
      <c r="C112" s="24"/>
      <c r="D112" s="25"/>
      <c r="E112" s="26"/>
      <c r="F112" s="26"/>
      <c r="G112" s="25"/>
    </row>
    <row r="113" spans="1:7" s="15" customFormat="1" ht="21.75" customHeight="1" x14ac:dyDescent="0.25">
      <c r="A113" s="22"/>
      <c r="B113" s="23"/>
      <c r="C113" s="24"/>
      <c r="D113" s="25"/>
      <c r="E113" s="26"/>
      <c r="F113" s="26"/>
      <c r="G113" s="25"/>
    </row>
    <row r="114" spans="1:7" s="15" customFormat="1" ht="21.75" customHeight="1" x14ac:dyDescent="0.25">
      <c r="A114" s="22"/>
      <c r="B114" s="23"/>
      <c r="C114" s="24"/>
      <c r="D114" s="25"/>
      <c r="E114" s="26"/>
      <c r="F114" s="26"/>
      <c r="G114" s="25"/>
    </row>
    <row r="115" spans="1:7" s="15" customFormat="1" ht="21.75" customHeight="1" x14ac:dyDescent="0.25">
      <c r="A115" s="22"/>
      <c r="B115" s="23"/>
      <c r="C115" s="24"/>
      <c r="D115" s="25"/>
      <c r="E115" s="25"/>
      <c r="F115" s="25"/>
      <c r="G115" s="25"/>
    </row>
    <row r="116" spans="1:7" s="15" customFormat="1" ht="21.75" customHeight="1" x14ac:dyDescent="0.25">
      <c r="A116" s="22"/>
      <c r="B116" s="23"/>
      <c r="C116" s="24"/>
      <c r="D116" s="25"/>
      <c r="E116" s="25"/>
      <c r="F116" s="25"/>
      <c r="G116" s="25"/>
    </row>
    <row r="117" spans="1:7" s="15" customFormat="1" ht="21.75" customHeight="1" x14ac:dyDescent="0.25">
      <c r="A117" s="22"/>
      <c r="B117" s="23"/>
      <c r="C117" s="24"/>
      <c r="D117" s="25"/>
      <c r="E117" s="25"/>
      <c r="F117" s="25"/>
      <c r="G117" s="25"/>
    </row>
    <row r="118" spans="1:7" s="15" customFormat="1" ht="21.75" customHeight="1" x14ac:dyDescent="0.25">
      <c r="A118" s="20"/>
      <c r="D118" s="21"/>
    </row>
    <row r="119" spans="1:7" s="15" customFormat="1" ht="21.75" customHeight="1" x14ac:dyDescent="0.25">
      <c r="A119" s="22"/>
      <c r="B119" s="23"/>
      <c r="C119" s="24"/>
      <c r="D119" s="25"/>
      <c r="E119" s="25"/>
      <c r="F119" s="25"/>
      <c r="G119" s="25"/>
    </row>
    <row r="120" spans="1:7" s="15" customFormat="1" ht="21.75" customHeight="1" x14ac:dyDescent="0.25">
      <c r="A120" s="22"/>
      <c r="B120" s="23"/>
      <c r="C120" s="24"/>
      <c r="D120" s="25"/>
      <c r="E120" s="25"/>
      <c r="F120" s="25"/>
      <c r="G120" s="25"/>
    </row>
    <row r="121" spans="1:7" s="15" customFormat="1" ht="21.75" customHeight="1" x14ac:dyDescent="0.25">
      <c r="A121" s="22"/>
      <c r="B121" s="23"/>
      <c r="C121" s="24"/>
      <c r="D121" s="25"/>
      <c r="E121" s="26"/>
      <c r="F121" s="26"/>
      <c r="G121" s="25"/>
    </row>
    <row r="122" spans="1:7" s="15" customFormat="1" ht="21.75" customHeight="1" x14ac:dyDescent="0.25">
      <c r="A122" s="22"/>
      <c r="B122" s="23"/>
      <c r="C122" s="24"/>
      <c r="D122" s="25"/>
      <c r="E122" s="25"/>
      <c r="F122" s="25"/>
      <c r="G122" s="25"/>
    </row>
    <row r="123" spans="1:7" s="15" customFormat="1" ht="21.75" customHeight="1" x14ac:dyDescent="0.25">
      <c r="A123" s="22"/>
      <c r="B123" s="23"/>
      <c r="C123" s="24"/>
      <c r="D123" s="25"/>
      <c r="E123" s="25"/>
      <c r="F123" s="25"/>
      <c r="G123" s="25"/>
    </row>
    <row r="124" spans="1:7" s="15" customFormat="1" ht="21.75" customHeight="1" x14ac:dyDescent="0.25">
      <c r="A124" s="22"/>
      <c r="B124" s="23"/>
      <c r="C124" s="24"/>
      <c r="D124" s="25"/>
      <c r="E124" s="25"/>
      <c r="F124" s="25"/>
      <c r="G124" s="25"/>
    </row>
    <row r="125" spans="1:7" s="15" customFormat="1" ht="21.75" customHeight="1" x14ac:dyDescent="0.25">
      <c r="A125" s="22"/>
      <c r="B125" s="23"/>
      <c r="C125" s="24"/>
      <c r="D125" s="25"/>
      <c r="E125" s="25"/>
      <c r="F125" s="25"/>
      <c r="G125" s="25"/>
    </row>
    <row r="126" spans="1:7" s="15" customFormat="1" ht="21.75" customHeight="1" x14ac:dyDescent="0.25">
      <c r="A126" s="22"/>
      <c r="B126" s="23"/>
      <c r="C126" s="24"/>
      <c r="D126" s="25"/>
      <c r="E126" s="25"/>
      <c r="F126" s="25"/>
      <c r="G126" s="25"/>
    </row>
    <row r="127" spans="1:7" s="15" customFormat="1" ht="21.75" customHeight="1" x14ac:dyDescent="0.25">
      <c r="A127" s="20"/>
      <c r="D127" s="21"/>
    </row>
    <row r="128" spans="1:7" s="15" customFormat="1" ht="21.75" customHeight="1" x14ac:dyDescent="0.25">
      <c r="A128" s="22"/>
      <c r="B128" s="23"/>
      <c r="C128" s="24"/>
      <c r="D128" s="25"/>
      <c r="E128" s="25"/>
      <c r="F128" s="25"/>
      <c r="G128" s="25"/>
    </row>
    <row r="129" spans="1:7" s="15" customFormat="1" ht="21.75" customHeight="1" x14ac:dyDescent="0.25">
      <c r="A129" s="22"/>
      <c r="B129" s="23"/>
      <c r="C129" s="24"/>
      <c r="D129" s="25"/>
      <c r="E129" s="25"/>
      <c r="F129" s="25"/>
      <c r="G129" s="25"/>
    </row>
    <row r="130" spans="1:7" s="15" customFormat="1" ht="21.75" customHeight="1" x14ac:dyDescent="0.25">
      <c r="A130" s="22"/>
      <c r="B130" s="23"/>
      <c r="C130" s="24"/>
      <c r="D130" s="25"/>
      <c r="E130" s="25"/>
      <c r="F130" s="25"/>
      <c r="G130" s="25"/>
    </row>
    <row r="131" spans="1:7" s="15" customFormat="1" ht="21.75" customHeight="1" x14ac:dyDescent="0.25">
      <c r="A131" s="22"/>
      <c r="B131" s="23"/>
      <c r="C131" s="24"/>
      <c r="D131" s="25"/>
      <c r="E131" s="25"/>
      <c r="F131" s="25"/>
      <c r="G131" s="25"/>
    </row>
    <row r="132" spans="1:7" s="15" customFormat="1" ht="21.75" customHeight="1" x14ac:dyDescent="0.25">
      <c r="A132" s="22"/>
      <c r="B132" s="23"/>
      <c r="C132" s="24"/>
      <c r="D132" s="25"/>
      <c r="E132" s="25"/>
      <c r="F132" s="25"/>
      <c r="G132" s="25"/>
    </row>
    <row r="133" spans="1:7" s="15" customFormat="1" ht="21.75" customHeight="1" x14ac:dyDescent="0.25">
      <c r="A133" s="22"/>
      <c r="B133" s="23"/>
      <c r="C133" s="24"/>
      <c r="D133" s="25"/>
      <c r="E133" s="25"/>
      <c r="F133" s="25"/>
      <c r="G133" s="25"/>
    </row>
    <row r="134" spans="1:7" s="15" customFormat="1" ht="21.75" customHeight="1" x14ac:dyDescent="0.25">
      <c r="A134" s="22"/>
      <c r="B134" s="23"/>
      <c r="C134" s="24"/>
      <c r="D134" s="25"/>
      <c r="E134" s="25"/>
      <c r="F134" s="25"/>
      <c r="G134" s="25"/>
    </row>
    <row r="135" spans="1:7" s="15" customFormat="1" ht="21.75" customHeight="1" x14ac:dyDescent="0.25">
      <c r="A135" s="22"/>
      <c r="B135" s="23"/>
      <c r="C135" s="24"/>
      <c r="D135" s="25"/>
      <c r="E135" s="25"/>
      <c r="F135" s="25"/>
      <c r="G135" s="25"/>
    </row>
    <row r="136" spans="1:7" s="15" customFormat="1" ht="21.75" customHeight="1" x14ac:dyDescent="0.25">
      <c r="A136" s="20"/>
      <c r="D136" s="21"/>
    </row>
    <row r="137" spans="1:7" s="15" customFormat="1" ht="21.75" customHeight="1" x14ac:dyDescent="0.25">
      <c r="A137" s="22"/>
      <c r="B137" s="23"/>
      <c r="C137" s="24"/>
      <c r="D137" s="25"/>
      <c r="E137" s="25"/>
      <c r="F137" s="25"/>
      <c r="G137" s="25"/>
    </row>
    <row r="138" spans="1:7" s="15" customFormat="1" ht="21.75" customHeight="1" x14ac:dyDescent="0.25">
      <c r="A138" s="22"/>
      <c r="B138" s="23"/>
      <c r="C138" s="24"/>
      <c r="D138" s="25"/>
      <c r="E138" s="25"/>
      <c r="F138" s="25"/>
      <c r="G138" s="25"/>
    </row>
    <row r="139" spans="1:7" s="15" customFormat="1" ht="21.75" customHeight="1" x14ac:dyDescent="0.25">
      <c r="A139" s="22"/>
      <c r="B139" s="23"/>
      <c r="C139" s="24"/>
      <c r="D139" s="25"/>
      <c r="E139" s="25"/>
      <c r="F139" s="25"/>
      <c r="G139" s="25"/>
    </row>
    <row r="140" spans="1:7" s="15" customFormat="1" ht="21.75" customHeight="1" x14ac:dyDescent="0.25">
      <c r="A140" s="22"/>
      <c r="B140" s="23"/>
      <c r="C140" s="24"/>
      <c r="D140" s="25"/>
      <c r="E140" s="25"/>
      <c r="F140" s="25"/>
      <c r="G140" s="25"/>
    </row>
    <row r="141" spans="1:7" s="15" customFormat="1" ht="21.75" customHeight="1" x14ac:dyDescent="0.25">
      <c r="A141" s="22"/>
      <c r="B141" s="23"/>
      <c r="C141" s="24"/>
      <c r="D141" s="25"/>
      <c r="E141" s="26"/>
      <c r="F141" s="26"/>
      <c r="G141" s="25"/>
    </row>
    <row r="142" spans="1:7" s="15" customFormat="1" ht="21.75" customHeight="1" x14ac:dyDescent="0.25">
      <c r="A142" s="22"/>
      <c r="B142" s="23"/>
      <c r="C142" s="24"/>
      <c r="D142" s="25"/>
      <c r="E142" s="25"/>
      <c r="F142" s="25"/>
      <c r="G142" s="25"/>
    </row>
    <row r="143" spans="1:7" s="15" customFormat="1" ht="21.75" customHeight="1" x14ac:dyDescent="0.25">
      <c r="A143" s="22"/>
      <c r="B143" s="23"/>
      <c r="C143" s="24"/>
      <c r="D143" s="25"/>
      <c r="E143" s="25"/>
      <c r="F143" s="25"/>
      <c r="G143" s="25"/>
    </row>
    <row r="144" spans="1:7" s="15" customFormat="1" ht="21.75" customHeight="1" x14ac:dyDescent="0.25">
      <c r="A144" s="22"/>
      <c r="B144" s="23"/>
      <c r="C144" s="24"/>
      <c r="D144" s="25"/>
      <c r="E144" s="25"/>
      <c r="F144" s="25"/>
      <c r="G144" s="25"/>
    </row>
    <row r="145" spans="1:7" s="15" customFormat="1" ht="21.75" customHeight="1" x14ac:dyDescent="0.25">
      <c r="A145" s="20"/>
      <c r="D145" s="21"/>
    </row>
    <row r="146" spans="1:7" s="15" customFormat="1" ht="21.75" customHeight="1" x14ac:dyDescent="0.25">
      <c r="A146" s="22"/>
      <c r="B146" s="23"/>
      <c r="C146" s="24"/>
      <c r="D146" s="25"/>
      <c r="E146" s="25"/>
      <c r="F146" s="25"/>
      <c r="G146" s="25"/>
    </row>
    <row r="147" spans="1:7" s="15" customFormat="1" ht="21.75" customHeight="1" x14ac:dyDescent="0.25">
      <c r="A147" s="22"/>
      <c r="B147" s="23"/>
      <c r="C147" s="24"/>
      <c r="D147" s="25"/>
      <c r="E147" s="25"/>
      <c r="F147" s="25"/>
      <c r="G147" s="25"/>
    </row>
    <row r="148" spans="1:7" s="15" customFormat="1" ht="21.75" customHeight="1" x14ac:dyDescent="0.25">
      <c r="A148" s="22"/>
      <c r="B148" s="23"/>
      <c r="C148" s="24"/>
      <c r="D148" s="25"/>
      <c r="E148" s="25"/>
      <c r="F148" s="25"/>
      <c r="G148" s="25"/>
    </row>
    <row r="149" spans="1:7" s="15" customFormat="1" ht="21.75" customHeight="1" x14ac:dyDescent="0.25">
      <c r="A149" s="22"/>
      <c r="B149" s="23"/>
      <c r="C149" s="24"/>
      <c r="D149" s="25"/>
      <c r="E149" s="25"/>
      <c r="F149" s="25"/>
      <c r="G149" s="25"/>
    </row>
    <row r="150" spans="1:7" s="15" customFormat="1" ht="21.75" customHeight="1" x14ac:dyDescent="0.25">
      <c r="A150" s="22"/>
      <c r="B150" s="23"/>
      <c r="C150" s="24"/>
      <c r="D150" s="25"/>
      <c r="E150" s="25"/>
      <c r="F150" s="25"/>
      <c r="G150" s="25"/>
    </row>
    <row r="151" spans="1:7" s="15" customFormat="1" ht="21.75" customHeight="1" x14ac:dyDescent="0.25">
      <c r="A151" s="22"/>
      <c r="B151" s="23"/>
      <c r="C151" s="24"/>
      <c r="D151" s="25"/>
      <c r="E151" s="25"/>
      <c r="F151" s="25"/>
      <c r="G151" s="25"/>
    </row>
    <row r="152" spans="1:7" s="15" customFormat="1" ht="21.75" customHeight="1" x14ac:dyDescent="0.25">
      <c r="A152" s="22"/>
      <c r="B152" s="23"/>
      <c r="C152" s="24"/>
      <c r="D152" s="25"/>
      <c r="E152" s="25"/>
      <c r="F152" s="25"/>
      <c r="G152" s="25"/>
    </row>
    <row r="153" spans="1:7" s="15" customFormat="1" ht="21.75" customHeight="1" x14ac:dyDescent="0.25">
      <c r="A153" s="22"/>
      <c r="B153" s="23"/>
      <c r="C153" s="27"/>
      <c r="D153" s="25"/>
      <c r="E153" s="25"/>
      <c r="F153" s="25"/>
      <c r="G153" s="25"/>
    </row>
    <row r="154" spans="1:7" s="15" customFormat="1" ht="21.75" customHeight="1" x14ac:dyDescent="0.25">
      <c r="A154" s="22"/>
      <c r="B154" s="23"/>
      <c r="C154" s="27"/>
      <c r="D154" s="25"/>
      <c r="E154" s="25"/>
      <c r="F154" s="25"/>
      <c r="G154" s="25"/>
    </row>
  </sheetData>
  <sheetProtection selectLockedCells="1" selectUnlockedCells="1"/>
  <mergeCells count="3">
    <mergeCell ref="A1:G1"/>
    <mergeCell ref="A2:G2"/>
    <mergeCell ref="A3:G3"/>
  </mergeCells>
  <printOptions horizontalCentered="1"/>
  <pageMargins left="0.59027777777777779" right="0.59027777777777779" top="0.59027777777777779" bottom="0.59027777777777779" header="0.51181102362204722" footer="0.51181102362204722"/>
  <pageSetup paperSize="9" firstPageNumber="0" orientation="portrait" useFirstPageNumber="1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C0EAC-E2CA-4B03-BF2A-DD581C871164}">
  <sheetPr>
    <tabColor indexed="11"/>
  </sheetPr>
  <dimension ref="A1:AS140"/>
  <sheetViews>
    <sheetView showZeros="0" zoomScaleNormal="100" workbookViewId="0">
      <selection activeCell="F33" sqref="F33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I-U8-LB'!$A$6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I-U8-LB'!$A$8</f>
        <v>I.kcs Tenisz U8 Lány B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2" t="s">
        <v>222</v>
      </c>
      <c r="B3" s="82"/>
      <c r="C3" s="82"/>
      <c r="D3" s="82"/>
      <c r="E3" s="82"/>
      <c r="F3" s="82"/>
      <c r="G3" s="82" t="s">
        <v>215</v>
      </c>
      <c r="H3" s="82"/>
      <c r="I3" s="82"/>
      <c r="J3" s="226"/>
      <c r="K3" s="82" t="s">
        <v>88</v>
      </c>
      <c r="L3" s="226"/>
      <c r="M3" s="82"/>
      <c r="N3" s="226"/>
      <c r="O3" s="82"/>
      <c r="P3" s="226"/>
      <c r="Q3" s="82"/>
      <c r="R3" s="83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I-U8-LB'!$A$10</f>
        <v>46147</v>
      </c>
      <c r="B4" s="1076"/>
      <c r="C4" s="1076"/>
      <c r="D4" s="231"/>
      <c r="E4" s="232"/>
      <c r="F4" s="232"/>
      <c r="G4" s="232" t="str">
        <f>'Altalanos I-U8-LB'!$C$10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I-U8-LB'!$E$10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330"/>
      <c r="B5" s="331" t="s">
        <v>293</v>
      </c>
      <c r="C5" s="332" t="s">
        <v>257</v>
      </c>
      <c r="D5" s="331" t="s">
        <v>294</v>
      </c>
      <c r="E5" s="331" t="s">
        <v>295</v>
      </c>
      <c r="F5" s="333" t="s">
        <v>225</v>
      </c>
      <c r="G5" s="333" t="s">
        <v>226</v>
      </c>
      <c r="H5" s="333"/>
      <c r="I5" s="333" t="s">
        <v>236</v>
      </c>
      <c r="J5" s="333"/>
      <c r="K5" s="331" t="s">
        <v>296</v>
      </c>
      <c r="L5" s="334"/>
      <c r="M5" s="331" t="s">
        <v>297</v>
      </c>
      <c r="N5" s="334"/>
      <c r="O5" s="331" t="s">
        <v>298</v>
      </c>
      <c r="P5" s="334"/>
      <c r="Q5" s="331"/>
      <c r="R5" s="335"/>
      <c r="T5" s="325"/>
      <c r="U5" s="325"/>
      <c r="V5" s="325"/>
      <c r="W5" s="325"/>
      <c r="X5" s="325"/>
      <c r="Y5" s="224">
        <f>IF(OR('Altalanos I-U8-LB'!$A$8="F1",'Altalanos I-U8-LB'!$A$8="F2",'Altalanos I-U8-LB'!$A$8="N1",'Altalanos I-U8-LB'!$A$8="N2"),1,2)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337"/>
      <c r="B6" s="338"/>
      <c r="C6" s="338"/>
      <c r="D6" s="338"/>
      <c r="E6" s="338"/>
      <c r="F6" s="337" t="str">
        <f>IF(Y3="","",CONCATENATE(VLOOKUP(Y3,AB1:AH1,4)," pont"))</f>
        <v/>
      </c>
      <c r="G6" s="339"/>
      <c r="H6" s="340"/>
      <c r="I6" s="339"/>
      <c r="J6" s="341"/>
      <c r="K6" s="338" t="str">
        <f>IF(Y3="","",CONCATENATE(VLOOKUP(Y3,AB1:AH1,3)," pont"))</f>
        <v/>
      </c>
      <c r="L6" s="341"/>
      <c r="M6" s="338" t="str">
        <f>IF(Y3="","",CONCATENATE(VLOOKUP(Y3,AB1:AH1,2)," pont"))</f>
        <v/>
      </c>
      <c r="N6" s="341"/>
      <c r="O6" s="338" t="str">
        <f>IF(Y3="","",CONCATENATE(VLOOKUP(Y3,AB1:AH1,1)," pont"))</f>
        <v/>
      </c>
      <c r="P6" s="341"/>
      <c r="Q6" s="338"/>
      <c r="R6" s="342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347">
        <v>1</v>
      </c>
      <c r="B7" s="348">
        <f>IF($E7="","",VLOOKUP($E7,'1MD ELO I-U8-LB'!$A$7:$O$22,14))</f>
        <v>0</v>
      </c>
      <c r="C7" s="248">
        <f>IF($E7="","",VLOOKUP($E7,'1MD ELO I-U8-LB'!$A$7:$O$22,15))</f>
        <v>0</v>
      </c>
      <c r="D7" s="248">
        <f>IF($E7="","",VLOOKUP($E7,'1MD ELO I-U8-LB'!$A$7:$O$22,5))</f>
        <v>0</v>
      </c>
      <c r="E7" s="349">
        <v>1</v>
      </c>
      <c r="F7" s="350" t="str">
        <f>UPPER(IF($E7="","",VLOOKUP($E7,'1MD ELO I-U8-LB'!$A$7:$O$22,2)))</f>
        <v>LENTE ZOÉ VERA</v>
      </c>
      <c r="G7" s="350">
        <f>IF($E7="","",VLOOKUP($E7,'1MD ELO I-U8-LB'!$A$7:$O$22,3))</f>
        <v>0</v>
      </c>
      <c r="H7" s="350"/>
      <c r="I7" s="350" t="str">
        <f>IF($E7="","",VLOOKUP($E7,'1MD ELO I-U8-LB'!$A$7:$O$22,4))</f>
        <v>Debreceni Egyetem Kossuth Lajos Gyakorló Gimnáziuma és Általános Iskolája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I-U8-LB'!P21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359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I-U8-LB'!P22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359">
        <v>2</v>
      </c>
      <c r="B9" s="348" t="str">
        <f>IF($E9="","",VLOOKUP($E9,'1MD ELO I-U8-LB'!$A$7:$O$22,14))</f>
        <v/>
      </c>
      <c r="C9" s="248" t="str">
        <f>IF($E9="","",VLOOKUP($E9,'1MD ELO I-U8-LB'!$A$7:$O$22,15))</f>
        <v/>
      </c>
      <c r="D9" s="248" t="str">
        <f>IF($E9="","",VLOOKUP($E9,'1MD ELO I-U8-LB'!$A$7:$O$22,5))</f>
        <v/>
      </c>
      <c r="E9" s="349"/>
      <c r="F9" s="249" t="str">
        <f>UPPER(IF($E9="","",VLOOKUP($E9,'1MD ELO I-U8-LB'!$A$7:$O$22,2)))</f>
        <v/>
      </c>
      <c r="G9" s="249" t="str">
        <f>IF($E9="","",VLOOKUP($E9,'1MD ELO I-U8-LB'!$A$7:$O$22,3))</f>
        <v/>
      </c>
      <c r="H9" s="249"/>
      <c r="I9" s="249" t="str">
        <f>IF($E9="","",VLOOKUP($E9,'1MD ELO I-U8-LB'!$A$7:$O$22,4))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I-U8-LB'!P23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359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I-U8-LB'!P24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359">
        <v>3</v>
      </c>
      <c r="B11" s="348" t="str">
        <f>IF($E11="","",VLOOKUP($E11,'1MD ELO I-U8-LB'!$A$7:$O$22,14))</f>
        <v/>
      </c>
      <c r="C11" s="248" t="str">
        <f>IF($E11="","",VLOOKUP($E11,'1MD ELO I-U8-LB'!$A$7:$O$22,15))</f>
        <v/>
      </c>
      <c r="D11" s="248" t="str">
        <f>IF($E11="","",VLOOKUP($E11,'1MD ELO I-U8-LB'!$A$7:$O$22,5))</f>
        <v/>
      </c>
      <c r="E11" s="349"/>
      <c r="F11" s="249" t="str">
        <f>UPPER(IF($E11="","",VLOOKUP($E11,'1MD ELO I-U8-LB'!$A$7:$O$22,2)))</f>
        <v/>
      </c>
      <c r="G11" s="249" t="str">
        <f>IF($E11="","",VLOOKUP($E11,'1MD ELO I-U8-LB'!$A$7:$O$22,3))</f>
        <v/>
      </c>
      <c r="H11" s="249"/>
      <c r="I11" s="249" t="str">
        <f>IF($E11="","",VLOOKUP($E11,'1MD ELO I-U8-LB'!$A$7:$O$22,4))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I-U8-LB'!P25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359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I-U8-LB'!P26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359">
        <v>4</v>
      </c>
      <c r="B13" s="348" t="str">
        <f>IF($E13="","",VLOOKUP($E13,'1MD ELO I-U8-LB'!$A$7:$O$22,14))</f>
        <v/>
      </c>
      <c r="C13" s="248" t="str">
        <f>IF($E13="","",VLOOKUP($E13,'1MD ELO I-U8-LB'!$A$7:$O$22,15))</f>
        <v/>
      </c>
      <c r="D13" s="248" t="str">
        <f>IF($E13="","",VLOOKUP($E13,'1MD ELO I-U8-LB'!$A$7:$O$22,5))</f>
        <v/>
      </c>
      <c r="E13" s="349"/>
      <c r="F13" s="249" t="str">
        <f>UPPER(IF($E13="","",VLOOKUP($E13,'1MD ELO I-U8-LB'!$A$7:$O$22,2)))</f>
        <v/>
      </c>
      <c r="G13" s="249" t="str">
        <f>IF($E13="","",VLOOKUP($E13,'1MD ELO I-U8-LB'!$A$7:$O$22,3))</f>
        <v/>
      </c>
      <c r="H13" s="249"/>
      <c r="I13" s="249" t="str">
        <f>IF($E13="","",VLOOKUP($E13,'1MD ELO I-U8-LB'!$A$7:$O$22,4))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I-U8-LB'!P27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359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I-U8-LB'!P28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359">
        <v>5</v>
      </c>
      <c r="B15" s="348" t="str">
        <f>IF($E15="","",VLOOKUP($E15,'1MD ELO I-U8-LB'!$A$7:$O$22,14))</f>
        <v/>
      </c>
      <c r="C15" s="248" t="str">
        <f>IF($E15="","",VLOOKUP($E15,'1MD ELO I-U8-LB'!$A$7:$O$22,15))</f>
        <v/>
      </c>
      <c r="D15" s="248" t="str">
        <f>IF($E15="","",VLOOKUP($E15,'1MD ELO I-U8-LB'!$A$7:$O$22,5))</f>
        <v/>
      </c>
      <c r="E15" s="349"/>
      <c r="F15" s="249" t="str">
        <f>UPPER(IF($E15="","",VLOOKUP($E15,'1MD ELO I-U8-LB'!$A$7:$O$22,2)))</f>
        <v/>
      </c>
      <c r="G15" s="249" t="str">
        <f>IF($E15="","",VLOOKUP($E15,'1MD ELO I-U8-LB'!$A$7:$O$22,3))</f>
        <v/>
      </c>
      <c r="H15" s="249"/>
      <c r="I15" s="249" t="str">
        <f>IF($E15="","",VLOOKUP($E15,'1MD ELO I-U8-LB'!$A$7:$O$22,4))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I-U8-LB'!P29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359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I-U8-LB'!P30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359">
        <v>6</v>
      </c>
      <c r="B17" s="348" t="str">
        <f>IF($E17="","",VLOOKUP($E17,'1MD ELO I-U8-LB'!$A$7:$O$22,14))</f>
        <v/>
      </c>
      <c r="C17" s="248" t="str">
        <f>IF($E17="","",VLOOKUP($E17,'1MD ELO I-U8-LB'!$A$7:$O$22,15))</f>
        <v/>
      </c>
      <c r="D17" s="248" t="str">
        <f>IF($E17="","",VLOOKUP($E17,'1MD ELO I-U8-LB'!$A$7:$O$22,5))</f>
        <v/>
      </c>
      <c r="E17" s="349"/>
      <c r="F17" s="249" t="str">
        <f>UPPER(IF($E17="","",VLOOKUP($E17,'1MD ELO I-U8-LB'!$A$7:$O$22,2)))</f>
        <v/>
      </c>
      <c r="G17" s="249" t="str">
        <f>IF($E17="","",VLOOKUP($E17,'1MD ELO I-U8-LB'!$A$7:$O$22,3))</f>
        <v/>
      </c>
      <c r="H17" s="249"/>
      <c r="I17" s="249" t="str">
        <f>IF($E17="","",VLOOKUP($E17,'1MD ELO I-U8-LB'!$A$7:$O$22,4))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359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359">
        <v>7</v>
      </c>
      <c r="B19" s="348" t="str">
        <f>IF($E19="","",VLOOKUP($E19,'1MD ELO I-U8-LB'!$A$7:$O$22,14))</f>
        <v/>
      </c>
      <c r="C19" s="248" t="str">
        <f>IF($E19="","",VLOOKUP($E19,'1MD ELO I-U8-LB'!$A$7:$O$22,15))</f>
        <v/>
      </c>
      <c r="D19" s="248" t="str">
        <f>IF($E19="","",VLOOKUP($E19,'1MD ELO I-U8-LB'!$A$7:$O$22,5))</f>
        <v/>
      </c>
      <c r="E19" s="349"/>
      <c r="F19" s="249" t="str">
        <f>UPPER(IF($E19="","",VLOOKUP($E19,'1MD ELO I-U8-LB'!$A$7:$O$22,2)))</f>
        <v/>
      </c>
      <c r="G19" s="249" t="str">
        <f>IF($E19="","",VLOOKUP($E19,'1MD ELO I-U8-LB'!$A$7:$O$22,3))</f>
        <v/>
      </c>
      <c r="H19" s="249"/>
      <c r="I19" s="249" t="str">
        <f>IF($E19="","",VLOOKUP($E19,'1MD ELO I-U8-LB'!$A$7:$O$22,4))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359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347">
        <v>8</v>
      </c>
      <c r="B21" s="348">
        <f>IF($E21="","",VLOOKUP($E21,'1MD ELO I-U8-LB'!$A$7:$O$22,14))</f>
        <v>0</v>
      </c>
      <c r="C21" s="248">
        <f>IF($E21="","",VLOOKUP($E21,'1MD ELO I-U8-LB'!$A$7:$O$22,15))</f>
        <v>0</v>
      </c>
      <c r="D21" s="248">
        <f>IF($E21="","",VLOOKUP($E21,'1MD ELO I-U8-LB'!$A$7:$O$22,5))</f>
        <v>0</v>
      </c>
      <c r="E21" s="349">
        <v>2</v>
      </c>
      <c r="F21" s="350" t="str">
        <f>UPPER(IF($E21="","",VLOOKUP($E21,'1MD ELO I-U8-LB'!$A$7:$O$22,2)))</f>
        <v>BELLÉR SZOFI</v>
      </c>
      <c r="G21" s="350">
        <f>IF($E21="","",VLOOKUP($E21,'1MD ELO I-U8-LB'!$A$7:$O$22,3))</f>
        <v>0</v>
      </c>
      <c r="H21" s="350"/>
      <c r="I21" s="350" t="str">
        <f>IF($E21="","",VLOOKUP($E21,'1MD ELO I-U8-LB'!$A$7:$O$22,4))</f>
        <v>Debreceni Egyetem Kossuth Lajos Gyakorló Gimnáziuma és Általános Iskolája</v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259" t="s">
        <v>257</v>
      </c>
      <c r="B54" s="260"/>
      <c r="C54" s="260"/>
      <c r="D54" s="261"/>
      <c r="E54" s="396" t="s">
        <v>274</v>
      </c>
      <c r="F54" s="397" t="s">
        <v>275</v>
      </c>
      <c r="G54" s="396"/>
      <c r="H54" s="396"/>
      <c r="I54" s="398"/>
      <c r="J54" s="396" t="s">
        <v>274</v>
      </c>
      <c r="K54" s="397" t="s">
        <v>276</v>
      </c>
      <c r="L54" s="399"/>
      <c r="M54" s="397" t="s">
        <v>277</v>
      </c>
      <c r="N54" s="400"/>
      <c r="O54" s="401" t="s">
        <v>278</v>
      </c>
      <c r="P54" s="401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I-U8-LB'!$A$7:$Q$134,2)))</f>
        <v>LENTE ZOÉ VERA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I-U8-LB'!$A$7:$Q$134,2)))</f>
        <v>BELLÉR SZOFI</v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292"/>
      <c r="B57" s="293"/>
      <c r="C57" s="414"/>
      <c r="D57" s="294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298"/>
      <c r="B58" s="299"/>
      <c r="C58" s="299"/>
      <c r="D58" s="300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302"/>
      <c r="B59" s="303"/>
      <c r="C59" s="303"/>
      <c r="D59" s="304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305"/>
      <c r="B60" s="306"/>
      <c r="C60" s="299"/>
      <c r="D60" s="300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305"/>
      <c r="B61" s="306"/>
      <c r="C61" s="415"/>
      <c r="D61" s="307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308"/>
      <c r="B62" s="309"/>
      <c r="C62" s="416"/>
      <c r="D62" s="310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I-U8-LB'!Q5)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500" priority="1" stopIfTrue="1">
      <formula>AND($O$1="CU",O16="Umpire")</formula>
    </cfRule>
    <cfRule type="expression" dxfId="499" priority="2" stopIfTrue="1">
      <formula>AND($O$1="CU",O16&lt;&gt;"Umpire",P16&lt;&gt;"")</formula>
    </cfRule>
    <cfRule type="expression" dxfId="498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497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496" priority="5" stopIfTrue="1">
      <formula>AND($O$1="CU",I8="Umpire")</formula>
    </cfRule>
    <cfRule type="expression" dxfId="495" priority="6" stopIfTrue="1">
      <formula>AND($O$1="CU",I8&lt;&gt;"Umpire",J8&lt;&gt;"")</formula>
    </cfRule>
    <cfRule type="expression" dxfId="494" priority="7" stopIfTrue="1">
      <formula>AND($O$1="CU",I8&lt;&gt;"Umpire")</formula>
    </cfRule>
  </conditionalFormatting>
  <conditionalFormatting sqref="E22 E24 E26 E28 E30 E32 E34 E36 E38 E40 E42 E44 E46 E48 E50 E52">
    <cfRule type="expression" dxfId="493" priority="8" stopIfTrue="1">
      <formula>AND($E22&lt;9,$C22&gt;0)</formula>
    </cfRule>
  </conditionalFormatting>
  <conditionalFormatting sqref="F22 F24 F26 F28 F30 F32 F34 F36 F38 F40 F42 F44 F46 F48 F50">
    <cfRule type="cellIs" dxfId="492" priority="9" stopIfTrue="1" operator="equal">
      <formula>"Bye"</formula>
    </cfRule>
    <cfRule type="expression" dxfId="491" priority="10" stopIfTrue="1">
      <formula>AND($E22&lt;9,$C22&gt;0)</formula>
    </cfRule>
  </conditionalFormatting>
  <conditionalFormatting sqref="K8 M10 K12 O14 K16 M18 K20 K23 M25 K27 O29 K31 M33 K35 K39 M41 K43 O45 K47 M49 K51">
    <cfRule type="expression" dxfId="490" priority="11" stopIfTrue="1">
      <formula>J8="as"</formula>
    </cfRule>
    <cfRule type="expression" dxfId="489" priority="12" stopIfTrue="1">
      <formula>J8="bs"</formula>
    </cfRule>
  </conditionalFormatting>
  <conditionalFormatting sqref="B22 B24 B26 B28 B30 B32 B34 B36 B38 B40 B42 B44 B46 B48 B50 B52">
    <cfRule type="cellIs" dxfId="488" priority="13" stopIfTrue="1" operator="equal">
      <formula>"QA"</formula>
    </cfRule>
    <cfRule type="cellIs" dxfId="487" priority="14" stopIfTrue="1" operator="equal">
      <formula>"DA"</formula>
    </cfRule>
  </conditionalFormatting>
  <conditionalFormatting sqref="J8 L10 J12 N14 J16 L18 J20 R62">
    <cfRule type="expression" dxfId="486" priority="15" stopIfTrue="1">
      <formula>$O$1="CU"</formula>
    </cfRule>
  </conditionalFormatting>
  <conditionalFormatting sqref="E7 E21">
    <cfRule type="expression" dxfId="485" priority="16" stopIfTrue="1">
      <formula>$E7&lt;5</formula>
    </cfRule>
  </conditionalFormatting>
  <conditionalFormatting sqref="F7 F9 F11 F13 F15 F17 F19 F21">
    <cfRule type="cellIs" dxfId="484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DD70BA48-EA47-4FB5-BE6F-14FECC229916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9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2547-6AF2-4428-916E-72CC7D12282D}">
  <dimension ref="A1:G18"/>
  <sheetViews>
    <sheetView showGridLines="0" showZeros="0" zoomScaleNormal="100" workbookViewId="0">
      <selection activeCell="C26" sqref="C26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32" t="s">
        <v>203</v>
      </c>
      <c r="B1" s="33"/>
      <c r="C1" s="33"/>
      <c r="D1" s="34"/>
      <c r="E1" s="35"/>
      <c r="F1" s="36"/>
      <c r="G1" s="36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37"/>
      <c r="G2" s="37"/>
    </row>
    <row r="3" spans="1:7" ht="6" customHeight="1" thickBot="1" x14ac:dyDescent="0.3">
      <c r="A3" s="38"/>
      <c r="B3" s="39"/>
      <c r="C3" s="39"/>
      <c r="D3" s="39"/>
      <c r="E3" s="40"/>
      <c r="F3" s="36"/>
      <c r="G3" s="36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36"/>
      <c r="G4" s="36"/>
    </row>
    <row r="5" spans="1:7" ht="15" customHeight="1" x14ac:dyDescent="0.25">
      <c r="A5" s="41" t="s">
        <v>206</v>
      </c>
      <c r="B5" s="42"/>
      <c r="C5" s="42"/>
      <c r="D5" s="42"/>
      <c r="E5" s="43"/>
      <c r="F5" s="44"/>
      <c r="G5" s="45"/>
    </row>
    <row r="6" spans="1:7" ht="24.6" x14ac:dyDescent="0.25">
      <c r="A6" s="46" t="s">
        <v>207</v>
      </c>
      <c r="B6" s="47"/>
      <c r="C6" s="48"/>
      <c r="D6" s="49"/>
      <c r="E6" s="50"/>
      <c r="F6" s="36"/>
      <c r="G6" s="36"/>
    </row>
    <row r="7" spans="1:7" ht="15" customHeight="1" x14ac:dyDescent="0.25">
      <c r="A7" s="51" t="s">
        <v>208</v>
      </c>
      <c r="B7" s="51" t="s">
        <v>209</v>
      </c>
      <c r="C7" s="51" t="s">
        <v>210</v>
      </c>
      <c r="D7" s="51" t="s">
        <v>211</v>
      </c>
      <c r="E7" s="51" t="s">
        <v>212</v>
      </c>
      <c r="F7" s="44"/>
      <c r="G7" s="45"/>
    </row>
    <row r="8" spans="1:7" ht="16.5" customHeight="1" x14ac:dyDescent="0.25">
      <c r="A8" s="52" t="s">
        <v>300</v>
      </c>
      <c r="B8" s="52"/>
      <c r="C8" s="52"/>
      <c r="D8" s="52"/>
      <c r="E8" s="52"/>
      <c r="F8" s="36"/>
      <c r="G8" s="36"/>
    </row>
    <row r="9" spans="1:7" ht="15" customHeight="1" x14ac:dyDescent="0.25">
      <c r="A9" s="41" t="s">
        <v>214</v>
      </c>
      <c r="B9" s="42"/>
      <c r="C9" s="53" t="s">
        <v>215</v>
      </c>
      <c r="D9" s="53"/>
      <c r="E9" s="54" t="s">
        <v>216</v>
      </c>
      <c r="F9" s="36"/>
      <c r="G9" s="36"/>
    </row>
    <row r="10" spans="1:7" ht="13.2" x14ac:dyDescent="0.25">
      <c r="A10" s="55">
        <v>46147</v>
      </c>
      <c r="B10" s="56"/>
      <c r="C10" s="57" t="s">
        <v>125</v>
      </c>
      <c r="D10" s="53" t="s">
        <v>292</v>
      </c>
      <c r="E10" s="58"/>
      <c r="F10" s="36"/>
      <c r="G10" s="36"/>
    </row>
    <row r="11" spans="1:7" ht="13.2" x14ac:dyDescent="0.25">
      <c r="A11" s="59"/>
      <c r="B11" s="42"/>
      <c r="C11" s="60" t="s">
        <v>217</v>
      </c>
      <c r="D11" s="60" t="s">
        <v>218</v>
      </c>
      <c r="E11" s="60" t="s">
        <v>219</v>
      </c>
      <c r="F11" s="61"/>
      <c r="G11" s="61"/>
    </row>
    <row r="12" spans="1:7" ht="13.2" x14ac:dyDescent="0.25">
      <c r="A12" s="62"/>
      <c r="B12" s="36"/>
      <c r="C12" s="63"/>
      <c r="D12" s="63" t="s">
        <v>220</v>
      </c>
      <c r="E12" s="63"/>
      <c r="F12" s="36"/>
      <c r="G12" s="36"/>
    </row>
    <row r="13" spans="1:7" ht="7.5" customHeight="1" x14ac:dyDescent="0.25">
      <c r="A13" s="61"/>
      <c r="B13" s="61"/>
      <c r="C13" s="61"/>
      <c r="D13" s="61"/>
      <c r="E13" s="64"/>
      <c r="F13" s="61"/>
      <c r="G13" s="61"/>
    </row>
    <row r="14" spans="1:7" ht="112.5" customHeight="1" x14ac:dyDescent="0.25">
      <c r="A14" s="61"/>
      <c r="B14" s="61"/>
      <c r="C14" s="61"/>
      <c r="D14" s="61"/>
      <c r="E14" s="64"/>
      <c r="F14" s="61"/>
      <c r="G14" s="61"/>
    </row>
    <row r="15" spans="1:7" ht="18.75" customHeight="1" x14ac:dyDescent="0.25">
      <c r="A15" s="65"/>
      <c r="B15" s="65"/>
      <c r="C15" s="65"/>
      <c r="D15" s="65"/>
      <c r="E15" s="64"/>
      <c r="F15" s="61"/>
      <c r="G15" s="61"/>
    </row>
    <row r="16" spans="1:7" ht="17.25" customHeight="1" x14ac:dyDescent="0.25">
      <c r="A16" s="65"/>
      <c r="B16" s="65"/>
      <c r="C16" s="65"/>
      <c r="D16" s="65"/>
      <c r="E16" s="65"/>
      <c r="F16" s="61"/>
      <c r="G16" s="61"/>
    </row>
    <row r="17" spans="1:7" ht="12.75" customHeight="1" x14ac:dyDescent="0.25">
      <c r="A17" s="66"/>
      <c r="B17" s="67"/>
      <c r="C17" s="68"/>
      <c r="D17" s="69"/>
      <c r="E17" s="64"/>
      <c r="F17" s="61"/>
      <c r="G17" s="61"/>
    </row>
    <row r="18" spans="1:7" ht="13.2" x14ac:dyDescent="0.25">
      <c r="A18" s="61"/>
      <c r="B18" s="61"/>
      <c r="C18" s="61"/>
      <c r="D18" s="61"/>
      <c r="E18" s="64"/>
      <c r="F18" s="61"/>
      <c r="G18" s="6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74676-6ADE-4CAC-B9C1-6F9575FBBAFB}">
  <sheetPr>
    <pageSetUpPr fitToPage="1"/>
  </sheetPr>
  <dimension ref="A1:P42"/>
  <sheetViews>
    <sheetView showGridLines="0" showZeros="0" zoomScaleNormal="100" workbookViewId="0">
      <selection activeCell="A22" sqref="A22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71" t="str">
        <f>'Altalanos II-U10-FA'!$A$6</f>
        <v>OB</v>
      </c>
      <c r="B1" s="72"/>
      <c r="C1" s="72"/>
      <c r="D1" s="61"/>
      <c r="E1" s="61"/>
      <c r="F1" s="73"/>
      <c r="G1" s="61"/>
      <c r="H1" s="61"/>
      <c r="I1" s="61"/>
      <c r="J1" s="61"/>
      <c r="K1" s="61"/>
      <c r="L1" s="61"/>
      <c r="M1" s="61"/>
      <c r="N1" s="74"/>
    </row>
    <row r="2" spans="1:14" ht="13.2" x14ac:dyDescent="0.25">
      <c r="A2" s="75"/>
      <c r="B2" s="76"/>
      <c r="C2" s="76"/>
      <c r="D2" s="61"/>
      <c r="E2" s="61"/>
      <c r="F2" s="61"/>
      <c r="G2" s="61"/>
      <c r="H2" s="61"/>
      <c r="I2" s="61"/>
      <c r="J2" s="61"/>
      <c r="K2" s="61"/>
      <c r="L2" s="61"/>
      <c r="M2" s="61"/>
      <c r="N2" s="73"/>
    </row>
    <row r="3" spans="1:14" s="77" customFormat="1" ht="39.75" customHeight="1" thickBot="1" x14ac:dyDescent="0.35">
      <c r="A3" s="78"/>
      <c r="B3" s="79" t="s">
        <v>221</v>
      </c>
      <c r="C3" s="80"/>
      <c r="D3" s="81"/>
      <c r="E3" s="81"/>
      <c r="F3" s="82"/>
      <c r="G3" s="81"/>
      <c r="H3" s="83"/>
      <c r="I3" s="82"/>
      <c r="J3" s="81"/>
      <c r="K3" s="81"/>
      <c r="L3" s="81"/>
      <c r="M3" s="81"/>
      <c r="N3" s="83"/>
    </row>
    <row r="4" spans="1:14" s="84" customFormat="1" ht="9.6" x14ac:dyDescent="0.3">
      <c r="A4" s="82" t="s">
        <v>222</v>
      </c>
      <c r="B4" s="80" t="s">
        <v>215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6" customFormat="1" ht="12.75" customHeight="1" x14ac:dyDescent="0.3">
      <c r="A5" s="87">
        <f>'Altalanos II-U10-FA'!$A$10</f>
        <v>46147</v>
      </c>
      <c r="B5" s="88" t="str">
        <f>'Altalanos II-U10-FA'!$C$10</f>
        <v>Berettyóújfalu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</row>
    <row r="6" spans="1:14" s="77" customFormat="1" ht="60" customHeight="1" thickBot="1" x14ac:dyDescent="0.35">
      <c r="A6" s="1074" t="s">
        <v>223</v>
      </c>
      <c r="B6" s="1074"/>
      <c r="C6" s="91"/>
      <c r="D6" s="91"/>
      <c r="E6" s="91"/>
      <c r="F6" s="92"/>
      <c r="G6" s="93"/>
      <c r="H6" s="91"/>
      <c r="I6" s="92"/>
      <c r="J6" s="91"/>
      <c r="K6" s="91"/>
      <c r="L6" s="91"/>
      <c r="M6" s="91"/>
      <c r="N6" s="94"/>
    </row>
    <row r="7" spans="1:14" s="84" customFormat="1" ht="13.5" hidden="1" customHeight="1" x14ac:dyDescent="0.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85"/>
    </row>
    <row r="8" spans="1:14" s="97" customFormat="1" ht="12.75" hidden="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9"/>
    </row>
    <row r="9" spans="1:14" s="84" customFormat="1" ht="13.2" hidden="1" x14ac:dyDescent="0.3">
      <c r="A9" s="100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</row>
    <row r="10" spans="1:14" s="84" customFormat="1" ht="9.6" hidden="1" x14ac:dyDescent="0.3">
      <c r="A10" s="95"/>
      <c r="B10" s="9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s="86" customFormat="1" ht="12.75" hidden="1" customHeight="1" x14ac:dyDescent="0.3">
      <c r="A11" s="104"/>
      <c r="B11" s="10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5"/>
    </row>
    <row r="12" spans="1:14" s="84" customFormat="1" ht="9.6" hidden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5"/>
    </row>
    <row r="13" spans="1:14" s="97" customFormat="1" ht="12.75" hidden="1" customHeigh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8"/>
    </row>
    <row r="14" spans="1:14" s="84" customFormat="1" ht="13.2" hidden="1" x14ac:dyDescent="0.3">
      <c r="A14" s="100"/>
      <c r="B14" s="101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3"/>
    </row>
    <row r="15" spans="1:14" s="84" customFormat="1" ht="9.6" hidden="1" x14ac:dyDescent="0.3">
      <c r="A15" s="95"/>
      <c r="B15" s="96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s="84" customFormat="1" ht="13.2" hidden="1" x14ac:dyDescent="0.3">
      <c r="A16" s="104"/>
      <c r="B16" s="10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85"/>
    </row>
    <row r="17" spans="1:16" s="84" customFormat="1" ht="9.6" hidden="1" x14ac:dyDescent="0.3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85"/>
    </row>
    <row r="18" spans="1:16" s="97" customFormat="1" ht="12.75" hidden="1" customHeight="1" x14ac:dyDescent="0.3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38"/>
    </row>
    <row r="19" spans="1:16" s="97" customFormat="1" ht="7.5" hidden="1" customHeight="1" thickBot="1" x14ac:dyDescent="0.35">
      <c r="A19" s="106"/>
      <c r="B19" s="10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8"/>
    </row>
    <row r="20" spans="1:16" s="84" customFormat="1" ht="13.8" thickBot="1" x14ac:dyDescent="0.35">
      <c r="A20" s="107" t="s">
        <v>224</v>
      </c>
      <c r="B20" s="108"/>
      <c r="C20" s="102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3"/>
    </row>
    <row r="21" spans="1:16" s="84" customFormat="1" ht="9.6" x14ac:dyDescent="0.3">
      <c r="A21" s="109" t="s">
        <v>225</v>
      </c>
      <c r="B21" s="110" t="s">
        <v>226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P21" s="111" t="s">
        <v>227</v>
      </c>
    </row>
    <row r="22" spans="1:16" s="84" customFormat="1" ht="19.5" customHeight="1" x14ac:dyDescent="0.3">
      <c r="A22" s="112"/>
      <c r="B22" s="113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85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5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85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5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85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5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5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5"/>
      <c r="P29" s="114" t="str">
        <f t="shared" si="0"/>
        <v xml:space="preserve"> </v>
      </c>
    </row>
    <row r="30" spans="1:16" ht="13.8" thickBo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17"/>
      <c r="P30" s="118" t="s">
        <v>228</v>
      </c>
    </row>
    <row r="31" spans="1:16" ht="13.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17"/>
    </row>
    <row r="32" spans="1:16" ht="13.2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17"/>
    </row>
    <row r="33" spans="1:14" ht="13.2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7"/>
    </row>
    <row r="34" spans="1:14" ht="13.2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17"/>
    </row>
    <row r="35" spans="1:14" ht="13.2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17"/>
    </row>
    <row r="36" spans="1:14" ht="13.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17"/>
    </row>
    <row r="37" spans="1:14" ht="13.2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17"/>
    </row>
    <row r="38" spans="1:14" ht="13.2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17"/>
    </row>
    <row r="39" spans="1:14" ht="13.2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17"/>
    </row>
    <row r="40" spans="1:14" ht="13.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17"/>
    </row>
    <row r="41" spans="1:14" ht="13.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17"/>
    </row>
    <row r="42" spans="1:14" ht="13.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1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6B58-A54F-4E04-9CB5-F990C247AE5D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2" sqref="D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II-U10-FA'!$A$6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II-U10-FA'!$A$8</f>
        <v>II.kcs Tenisz U10 Fiú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139"/>
      <c r="K3" s="140"/>
      <c r="L3" s="140"/>
      <c r="M3" s="140"/>
      <c r="N3" s="141" t="s">
        <v>233</v>
      </c>
      <c r="O3" s="142"/>
      <c r="P3" s="143"/>
      <c r="Q3" s="144"/>
    </row>
    <row r="4" spans="1:17" s="77" customFormat="1" ht="13.2" x14ac:dyDescent="0.3">
      <c r="A4" s="82" t="s">
        <v>222</v>
      </c>
      <c r="B4" s="82"/>
      <c r="C4" s="80" t="s">
        <v>215</v>
      </c>
      <c r="D4" s="82" t="s">
        <v>88</v>
      </c>
      <c r="E4" s="145"/>
      <c r="G4" s="146"/>
      <c r="H4" s="147" t="s">
        <v>234</v>
      </c>
      <c r="I4" s="14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II-U10-FA'!$A$10</f>
        <v>46147</v>
      </c>
      <c r="B5" s="153"/>
      <c r="C5" s="154" t="str">
        <f>'Altalanos II-U10-FA'!$C$10</f>
        <v>Berettyóújfalu</v>
      </c>
      <c r="D5" s="155" t="str">
        <f>'Altalanos II-U10-FA'!$D$10</f>
        <v xml:space="preserve">  </v>
      </c>
      <c r="E5" s="155"/>
      <c r="F5" s="155"/>
      <c r="G5" s="155"/>
      <c r="H5" s="156">
        <f>'Altalanos II-U10-FA'!$E$10</f>
        <v>0</v>
      </c>
      <c r="I5" s="157"/>
      <c r="J5" s="158"/>
      <c r="K5" s="156"/>
      <c r="L5" s="156"/>
      <c r="M5" s="156"/>
      <c r="N5" s="158"/>
      <c r="O5" s="155"/>
      <c r="P5" s="155"/>
      <c r="Q5" s="159"/>
    </row>
    <row r="6" spans="1:17" ht="30" customHeight="1" thickBot="1" x14ac:dyDescent="0.3">
      <c r="A6" s="160" t="s">
        <v>235</v>
      </c>
      <c r="B6" s="161" t="s">
        <v>225</v>
      </c>
      <c r="C6" s="161" t="s">
        <v>226</v>
      </c>
      <c r="D6" s="161" t="s">
        <v>236</v>
      </c>
      <c r="E6" s="162" t="s">
        <v>237</v>
      </c>
      <c r="F6" s="162" t="s">
        <v>238</v>
      </c>
      <c r="G6" s="162" t="s">
        <v>239</v>
      </c>
      <c r="H6" s="163" t="s">
        <v>240</v>
      </c>
      <c r="I6" s="164"/>
      <c r="J6" s="165" t="s">
        <v>241</v>
      </c>
      <c r="K6" s="166" t="s">
        <v>242</v>
      </c>
      <c r="L6" s="167" t="s">
        <v>243</v>
      </c>
      <c r="M6" s="168" t="s">
        <v>244</v>
      </c>
      <c r="N6" s="169" t="s">
        <v>245</v>
      </c>
      <c r="O6" s="170" t="s">
        <v>246</v>
      </c>
      <c r="P6" s="171" t="s">
        <v>247</v>
      </c>
      <c r="Q6" s="162" t="s">
        <v>248</v>
      </c>
    </row>
    <row r="7" spans="1:17" ht="18.75" customHeight="1" x14ac:dyDescent="0.25">
      <c r="A7" s="172">
        <v>1</v>
      </c>
      <c r="B7" s="173" t="s">
        <v>301</v>
      </c>
      <c r="C7" s="173" t="s">
        <v>302</v>
      </c>
      <c r="D7" s="173" t="s">
        <v>112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303</v>
      </c>
      <c r="C8" s="173" t="s">
        <v>304</v>
      </c>
      <c r="D8" s="173" t="s">
        <v>102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305</v>
      </c>
      <c r="C9" s="173" t="s">
        <v>306</v>
      </c>
      <c r="D9" s="173" t="s">
        <v>116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483" priority="12" stopIfTrue="1">
      <formula>$Q7&gt;=1</formula>
    </cfRule>
  </conditionalFormatting>
  <conditionalFormatting sqref="E7:E27 E29:E37">
    <cfRule type="expression" dxfId="482" priority="2" stopIfTrue="1">
      <formula>AND(ROUNDDOWN(($A$4-E7)/365.25,0)&lt;=13,G7&lt;&gt;"OK")</formula>
    </cfRule>
    <cfRule type="expression" dxfId="481" priority="3" stopIfTrue="1">
      <formula>AND(ROUNDDOWN(($A$4-E7)/365.25,0)&lt;=14,G7&lt;&gt;"OK")</formula>
    </cfRule>
    <cfRule type="expression" dxfId="480" priority="4" stopIfTrue="1">
      <formula>AND(ROUNDDOWN(($A$4-E7)/365.25,0)&lt;=17,G7&lt;&gt;"OK")</formula>
    </cfRule>
  </conditionalFormatting>
  <conditionalFormatting sqref="B7:D14">
    <cfRule type="expression" dxfId="479" priority="16" stopIfTrue="1">
      <formula>$Q7&gt;=1</formula>
    </cfRule>
    <cfRule type="expression" dxfId="478" priority="17" stopIfTrue="1">
      <formula>$Q7&gt;=1</formula>
    </cfRule>
  </conditionalFormatting>
  <conditionalFormatting sqref="J7:J14">
    <cfRule type="cellIs" dxfId="477" priority="7" stopIfTrue="1" operator="equal">
      <formula>"Z"</formula>
    </cfRule>
  </conditionalFormatting>
  <conditionalFormatting sqref="E7:E156">
    <cfRule type="expression" dxfId="476" priority="8" stopIfTrue="1">
      <formula>AND(ROUNDDOWN(($A$4-E7)/365.25,0)&lt;=13,G7&lt;&gt;"OK")</formula>
    </cfRule>
    <cfRule type="expression" dxfId="475" priority="9" stopIfTrue="1">
      <formula>AND(ROUNDDOWN(($A$4-E7)/365.25,0)&lt;=14,G7&lt;&gt;"OK")</formula>
    </cfRule>
    <cfRule type="expression" dxfId="474" priority="10" stopIfTrue="1">
      <formula>AND(ROUNDDOWN(($A$4-E7)/365.25,0)&lt;=17,G7&lt;&gt;"OK")</formula>
    </cfRule>
  </conditionalFormatting>
  <conditionalFormatting sqref="J7:J156">
    <cfRule type="cellIs" dxfId="473" priority="11" stopIfTrue="1" operator="equal">
      <formula>"Z"</formula>
    </cfRule>
  </conditionalFormatting>
  <conditionalFormatting sqref="A7:D156">
    <cfRule type="expression" dxfId="472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2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83CDC-6E49-45E5-963E-0FA1A6DD0A7C}">
  <sheetPr>
    <tabColor indexed="11"/>
  </sheetPr>
  <dimension ref="A1:AK43"/>
  <sheetViews>
    <sheetView showZeros="0" zoomScaleNormal="100" workbookViewId="0">
      <selection activeCell="E4" sqref="E4"/>
    </sheetView>
  </sheetViews>
  <sheetFormatPr defaultColWidth="8.6640625" defaultRowHeight="14.7" customHeight="1" x14ac:dyDescent="0.25"/>
  <cols>
    <col min="1" max="1" width="5.44140625" style="536" customWidth="1"/>
    <col min="2" max="2" width="4.44140625" style="536" customWidth="1"/>
    <col min="3" max="3" width="8.33203125" style="536" customWidth="1"/>
    <col min="4" max="4" width="7.109375" style="536" customWidth="1"/>
    <col min="5" max="5" width="9.33203125" style="536" customWidth="1"/>
    <col min="6" max="6" width="7.109375" style="536" customWidth="1"/>
    <col min="7" max="7" width="9.33203125" style="536" customWidth="1"/>
    <col min="8" max="8" width="7.109375" style="536" customWidth="1"/>
    <col min="9" max="9" width="9.33203125" style="536" customWidth="1"/>
    <col min="10" max="10" width="8.44140625" style="536" customWidth="1"/>
    <col min="11" max="13" width="8.5546875" style="536" customWidth="1"/>
    <col min="14" max="14" width="8.6640625" style="536"/>
    <col min="15" max="15" width="5.5546875" style="536" customWidth="1"/>
    <col min="16" max="16" width="4.5546875" style="536" customWidth="1"/>
    <col min="17" max="17" width="11.6640625" style="536" customWidth="1"/>
    <col min="18" max="24" width="8.6640625" style="536"/>
    <col min="25" max="25" width="10.33203125" style="537" hidden="1" customWidth="1"/>
    <col min="26" max="37" width="11.5546875" style="537" hidden="1" customWidth="1"/>
    <col min="38" max="16384" width="8.6640625" style="536"/>
  </cols>
  <sheetData>
    <row r="1" spans="1:37" ht="24" customHeight="1" x14ac:dyDescent="0.25">
      <c r="A1" s="1084" t="str">
        <f>'Altalanos II-U10-FA'!$A$6</f>
        <v>OB</v>
      </c>
      <c r="B1" s="1084"/>
      <c r="C1" s="1084"/>
      <c r="D1" s="1084"/>
      <c r="E1" s="1084"/>
      <c r="F1" s="1084"/>
      <c r="G1" s="422"/>
      <c r="H1" s="423" t="s">
        <v>229</v>
      </c>
      <c r="I1" s="424"/>
      <c r="J1" s="425"/>
      <c r="L1" s="426"/>
      <c r="M1" s="427"/>
      <c r="N1" s="428"/>
      <c r="O1" s="428"/>
      <c r="P1" s="428"/>
      <c r="Q1" s="429"/>
      <c r="R1" s="428"/>
      <c r="S1" s="430"/>
      <c r="AB1" s="431" t="e">
        <f>IF(Y5=1,CONCATENATE(VLOOKUP(Y3,AA16:AH27,2)),CONCATENATE(VLOOKUP(Y3,AA2:AK13,2)))</f>
        <v>#N/A</v>
      </c>
      <c r="AC1" s="431" t="e">
        <f>IF(Y5=1,CONCATENATE(VLOOKUP(Y3,AA16:AK27,3)),CONCATENATE(VLOOKUP(Y3,AA2:AK13,3)))</f>
        <v>#N/A</v>
      </c>
      <c r="AD1" s="431" t="e">
        <f>IF(Y5=1,CONCATENATE(VLOOKUP(Y3,AA16:AK27,4)),CONCATENATE(VLOOKUP(Y3,AA2:AK13,4)))</f>
        <v>#N/A</v>
      </c>
      <c r="AE1" s="431" t="e">
        <f>IF(Y5=1,CONCATENATE(VLOOKUP(Y3,AA16:AK27,5)),CONCATENATE(VLOOKUP(Y3,AA2:AK13,5)))</f>
        <v>#N/A</v>
      </c>
      <c r="AF1" s="431" t="e">
        <f>IF(Y5=1,CONCATENATE(VLOOKUP(Y3,AA16:AK27,6)),CONCATENATE(VLOOKUP(Y3,AA2:AK13,6)))</f>
        <v>#N/A</v>
      </c>
      <c r="AG1" s="431" t="e">
        <f>IF(Y5=1,CONCATENATE(VLOOKUP(Y3,AA16:AK27,7)),CONCATENATE(VLOOKUP(Y3,AA2:AK13,7)))</f>
        <v>#N/A</v>
      </c>
      <c r="AH1" s="431" t="e">
        <f>IF(Y5=1,CONCATENATE(VLOOKUP(Y3,AA16:AK27,8)),CONCATENATE(VLOOKUP(Y3,AA2:AK13,8)))</f>
        <v>#N/A</v>
      </c>
      <c r="AI1" s="431" t="e">
        <f>IF(Y5=1,CONCATENATE(VLOOKUP(Y3,AA16:AK27,9)),CONCATENATE(VLOOKUP(Y3,AA2:AK13,9)))</f>
        <v>#N/A</v>
      </c>
      <c r="AJ1" s="431" t="e">
        <f>IF(Y5=1,CONCATENATE(VLOOKUP(Y3,AA16:AK27,10)),CONCATENATE(VLOOKUP(Y3,AA2:AK13,10)))</f>
        <v>#N/A</v>
      </c>
      <c r="AK1" s="431" t="e">
        <f>IF(Y5=1,CONCATENATE(VLOOKUP(Y3,AA16:AK27,11)),CONCATENATE(VLOOKUP(Y3,AA2:AK13,11)))</f>
        <v>#N/A</v>
      </c>
    </row>
    <row r="2" spans="1:37" ht="13.2" x14ac:dyDescent="0.25">
      <c r="A2" s="432" t="s">
        <v>230</v>
      </c>
      <c r="B2" s="433"/>
      <c r="C2" s="433"/>
      <c r="D2" s="433"/>
      <c r="E2" s="433" t="str">
        <f>'Altalanos II-U10-FA'!$A$8</f>
        <v>II.kcs Tenisz U10 Fiú A</v>
      </c>
      <c r="F2" s="433"/>
      <c r="G2" s="434"/>
      <c r="H2" s="435"/>
      <c r="I2" s="435"/>
      <c r="J2" s="436"/>
      <c r="K2" s="426"/>
      <c r="L2" s="426"/>
      <c r="M2" s="437"/>
      <c r="N2" s="438"/>
      <c r="O2" s="439"/>
      <c r="P2" s="438"/>
      <c r="Q2" s="439"/>
      <c r="R2" s="438"/>
      <c r="S2" s="430"/>
      <c r="Y2" s="440"/>
      <c r="Z2" s="441"/>
      <c r="AA2" s="441" t="s">
        <v>111</v>
      </c>
      <c r="AB2" s="442">
        <v>150</v>
      </c>
      <c r="AC2" s="442">
        <v>120</v>
      </c>
      <c r="AD2" s="442">
        <v>100</v>
      </c>
      <c r="AE2" s="442">
        <v>80</v>
      </c>
      <c r="AF2" s="442">
        <v>70</v>
      </c>
      <c r="AG2" s="442">
        <v>60</v>
      </c>
      <c r="AH2" s="442">
        <v>55</v>
      </c>
      <c r="AI2" s="442">
        <v>50</v>
      </c>
      <c r="AJ2" s="442">
        <v>45</v>
      </c>
      <c r="AK2" s="442">
        <v>40</v>
      </c>
    </row>
    <row r="3" spans="1:37" ht="13.2" x14ac:dyDescent="0.25">
      <c r="A3" s="443" t="s">
        <v>222</v>
      </c>
      <c r="B3" s="443"/>
      <c r="C3" s="443"/>
      <c r="D3" s="443"/>
      <c r="E3" s="443" t="s">
        <v>215</v>
      </c>
      <c r="F3" s="443"/>
      <c r="G3" s="443"/>
      <c r="H3" s="443" t="s">
        <v>88</v>
      </c>
      <c r="I3" s="443"/>
      <c r="J3" s="444"/>
      <c r="K3" s="443"/>
      <c r="L3" s="445" t="s">
        <v>234</v>
      </c>
      <c r="M3" s="443"/>
      <c r="N3" s="446"/>
      <c r="O3" s="447"/>
      <c r="P3" s="446"/>
      <c r="Q3" s="448" t="s">
        <v>249</v>
      </c>
      <c r="R3" s="449" t="s">
        <v>250</v>
      </c>
      <c r="S3" s="430"/>
      <c r="Y3" s="441">
        <f>IF(H4="OB","A",IF(H4="IX","W",H4))</f>
        <v>0</v>
      </c>
      <c r="Z3" s="441"/>
      <c r="AA3" s="441" t="s">
        <v>251</v>
      </c>
      <c r="AB3" s="442">
        <v>120</v>
      </c>
      <c r="AC3" s="442">
        <v>90</v>
      </c>
      <c r="AD3" s="442">
        <v>65</v>
      </c>
      <c r="AE3" s="442">
        <v>55</v>
      </c>
      <c r="AF3" s="442">
        <v>50</v>
      </c>
      <c r="AG3" s="442">
        <v>45</v>
      </c>
      <c r="AH3" s="442">
        <v>40</v>
      </c>
      <c r="AI3" s="442">
        <v>35</v>
      </c>
      <c r="AJ3" s="442">
        <v>25</v>
      </c>
      <c r="AK3" s="442">
        <v>20</v>
      </c>
    </row>
    <row r="4" spans="1:37" ht="13.8" thickBot="1" x14ac:dyDescent="0.3">
      <c r="A4" s="1085">
        <f>'Altalanos II-U10-FA'!$A$10</f>
        <v>46147</v>
      </c>
      <c r="B4" s="1085"/>
      <c r="C4" s="1085"/>
      <c r="D4" s="450"/>
      <c r="E4" s="451" t="str">
        <f>'Altalanos II-U10-FA'!$C$10</f>
        <v>Berettyóújfalu</v>
      </c>
      <c r="F4" s="451"/>
      <c r="G4" s="451"/>
      <c r="H4" s="233"/>
      <c r="I4" s="451"/>
      <c r="J4" s="452"/>
      <c r="K4" s="233"/>
      <c r="L4" s="453">
        <f>'Altalanos II-U10-FA'!$E$10</f>
        <v>0</v>
      </c>
      <c r="M4" s="233"/>
      <c r="N4" s="454"/>
      <c r="O4" s="455"/>
      <c r="P4" s="454"/>
      <c r="Q4" s="456" t="s">
        <v>252</v>
      </c>
      <c r="R4" s="457" t="s">
        <v>253</v>
      </c>
      <c r="S4" s="430"/>
      <c r="Y4" s="441"/>
      <c r="Z4" s="441"/>
      <c r="AA4" s="441" t="s">
        <v>254</v>
      </c>
      <c r="AB4" s="442">
        <v>90</v>
      </c>
      <c r="AC4" s="442">
        <v>60</v>
      </c>
      <c r="AD4" s="442">
        <v>45</v>
      </c>
      <c r="AE4" s="442">
        <v>34</v>
      </c>
      <c r="AF4" s="442">
        <v>27</v>
      </c>
      <c r="AG4" s="442">
        <v>22</v>
      </c>
      <c r="AH4" s="442">
        <v>18</v>
      </c>
      <c r="AI4" s="442">
        <v>15</v>
      </c>
      <c r="AJ4" s="442">
        <v>12</v>
      </c>
      <c r="AK4" s="442">
        <v>9</v>
      </c>
    </row>
    <row r="5" spans="1:37" ht="13.2" x14ac:dyDescent="0.25">
      <c r="A5" s="458"/>
      <c r="B5" s="458" t="s">
        <v>255</v>
      </c>
      <c r="C5" s="459" t="s">
        <v>256</v>
      </c>
      <c r="D5" s="458" t="s">
        <v>257</v>
      </c>
      <c r="E5" s="458" t="s">
        <v>258</v>
      </c>
      <c r="F5" s="458"/>
      <c r="G5" s="458" t="s">
        <v>226</v>
      </c>
      <c r="H5" s="458"/>
      <c r="I5" s="458" t="s">
        <v>236</v>
      </c>
      <c r="J5" s="458"/>
      <c r="K5" s="460" t="s">
        <v>259</v>
      </c>
      <c r="L5" s="460" t="s">
        <v>260</v>
      </c>
      <c r="M5" s="460" t="s">
        <v>261</v>
      </c>
      <c r="N5" s="430"/>
      <c r="O5" s="430"/>
      <c r="P5" s="430"/>
      <c r="Q5" s="461" t="s">
        <v>262</v>
      </c>
      <c r="R5" s="462" t="s">
        <v>263</v>
      </c>
      <c r="S5" s="430"/>
      <c r="Y5" s="441">
        <f>IF(OR('Altalanos II-U10-FA'!$A$8="F1",'Altalanos II-U10-FA'!$A$8="F2",'Altalanos II-U10-FA'!$A$8="N1",'Altalanos II-U10-FA'!$A$8="N2"),1,2)</f>
        <v>2</v>
      </c>
      <c r="Z5" s="441"/>
      <c r="AA5" s="441" t="s">
        <v>264</v>
      </c>
      <c r="AB5" s="442">
        <v>60</v>
      </c>
      <c r="AC5" s="442">
        <v>40</v>
      </c>
      <c r="AD5" s="442">
        <v>30</v>
      </c>
      <c r="AE5" s="442">
        <v>20</v>
      </c>
      <c r="AF5" s="442">
        <v>18</v>
      </c>
      <c r="AG5" s="442">
        <v>15</v>
      </c>
      <c r="AH5" s="442">
        <v>12</v>
      </c>
      <c r="AI5" s="442">
        <v>10</v>
      </c>
      <c r="AJ5" s="442">
        <v>8</v>
      </c>
      <c r="AK5" s="442">
        <v>6</v>
      </c>
    </row>
    <row r="6" spans="1:37" ht="13.2" x14ac:dyDescent="0.25">
      <c r="A6" s="463"/>
      <c r="B6" s="463"/>
      <c r="C6" s="464"/>
      <c r="D6" s="463"/>
      <c r="E6" s="463"/>
      <c r="F6" s="463"/>
      <c r="G6" s="463"/>
      <c r="H6" s="463"/>
      <c r="I6" s="463"/>
      <c r="J6" s="463"/>
      <c r="K6" s="463"/>
      <c r="L6" s="463"/>
      <c r="M6" s="463"/>
      <c r="N6" s="430"/>
      <c r="O6" s="430"/>
      <c r="P6" s="430"/>
      <c r="Q6" s="430"/>
      <c r="R6" s="430"/>
      <c r="S6" s="430"/>
      <c r="Y6" s="441"/>
      <c r="Z6" s="441"/>
      <c r="AA6" s="441" t="s">
        <v>265</v>
      </c>
      <c r="AB6" s="442">
        <v>40</v>
      </c>
      <c r="AC6" s="442">
        <v>25</v>
      </c>
      <c r="AD6" s="442">
        <v>18</v>
      </c>
      <c r="AE6" s="442">
        <v>13</v>
      </c>
      <c r="AF6" s="442">
        <v>10</v>
      </c>
      <c r="AG6" s="442">
        <v>8</v>
      </c>
      <c r="AH6" s="442">
        <v>6</v>
      </c>
      <c r="AI6" s="442">
        <v>5</v>
      </c>
      <c r="AJ6" s="442">
        <v>4</v>
      </c>
      <c r="AK6" s="442">
        <v>3</v>
      </c>
    </row>
    <row r="7" spans="1:37" ht="13.2" x14ac:dyDescent="0.25">
      <c r="A7" s="465" t="s">
        <v>111</v>
      </c>
      <c r="B7" s="466">
        <v>1</v>
      </c>
      <c r="C7" s="467">
        <f>IF($B7="","",VLOOKUP($B7,'1MD ELO II-U10-FA'!$A$7:$O$22,5))</f>
        <v>0</v>
      </c>
      <c r="D7" s="467">
        <f>IF($B7="","",VLOOKUP($B7,'1MD ELO II-U10-FA'!$A$7:$O$22,15))</f>
        <v>0</v>
      </c>
      <c r="E7" s="468" t="str">
        <f>UPPER(IF($B7="","",VLOOKUP($B7,'1MD ELO II-U10-FA'!$A$7:$O$22,2)))</f>
        <v>KISS</v>
      </c>
      <c r="F7" s="469"/>
      <c r="G7" s="468" t="str">
        <f>IF($B7="","",VLOOKUP($B7,'1MD ELO II-U10-FA'!$A$7:$O$22,3))</f>
        <v>Márton</v>
      </c>
      <c r="H7" s="469"/>
      <c r="I7" s="468" t="str">
        <f>IF($B7="","",VLOOKUP($B7,'1MD ELO II-U10-FA'!$A$7:$O$22,4))</f>
        <v>Debreceni Hatvani István Általános Iskola</v>
      </c>
      <c r="J7" s="463"/>
      <c r="K7" s="470"/>
      <c r="L7" s="471" t="str">
        <f>IF(K7="","",CONCATENATE(VLOOKUP($Y$3,$AB$1:$AK$1,K7)," pont"))</f>
        <v/>
      </c>
      <c r="M7" s="472"/>
      <c r="N7" s="430"/>
      <c r="O7" s="430"/>
      <c r="P7" s="430"/>
      <c r="Q7" s="430"/>
      <c r="R7" s="430"/>
      <c r="S7" s="430"/>
      <c r="Y7" s="441"/>
      <c r="Z7" s="441"/>
      <c r="AA7" s="441" t="s">
        <v>266</v>
      </c>
      <c r="AB7" s="442">
        <v>25</v>
      </c>
      <c r="AC7" s="442">
        <v>15</v>
      </c>
      <c r="AD7" s="442">
        <v>13</v>
      </c>
      <c r="AE7" s="442">
        <v>8</v>
      </c>
      <c r="AF7" s="442">
        <v>6</v>
      </c>
      <c r="AG7" s="442">
        <v>4</v>
      </c>
      <c r="AH7" s="442">
        <v>3</v>
      </c>
      <c r="AI7" s="442">
        <v>2</v>
      </c>
      <c r="AJ7" s="442">
        <v>1</v>
      </c>
      <c r="AK7" s="442">
        <v>0</v>
      </c>
    </row>
    <row r="8" spans="1:37" ht="13.2" x14ac:dyDescent="0.25">
      <c r="A8" s="465"/>
      <c r="B8" s="473"/>
      <c r="C8" s="464"/>
      <c r="D8" s="464"/>
      <c r="E8" s="464"/>
      <c r="F8" s="464"/>
      <c r="G8" s="464"/>
      <c r="H8" s="464"/>
      <c r="I8" s="464"/>
      <c r="J8" s="463"/>
      <c r="K8" s="465"/>
      <c r="L8" s="465"/>
      <c r="M8" s="474"/>
      <c r="N8" s="430"/>
      <c r="O8" s="430"/>
      <c r="P8" s="430"/>
      <c r="Q8" s="430"/>
      <c r="R8" s="430"/>
      <c r="S8" s="430"/>
      <c r="Y8" s="441"/>
      <c r="Z8" s="441"/>
      <c r="AA8" s="441" t="s">
        <v>267</v>
      </c>
      <c r="AB8" s="442">
        <v>15</v>
      </c>
      <c r="AC8" s="442">
        <v>10</v>
      </c>
      <c r="AD8" s="442">
        <v>7</v>
      </c>
      <c r="AE8" s="442">
        <v>5</v>
      </c>
      <c r="AF8" s="442">
        <v>4</v>
      </c>
      <c r="AG8" s="442">
        <v>3</v>
      </c>
      <c r="AH8" s="442">
        <v>2</v>
      </c>
      <c r="AI8" s="442">
        <v>1</v>
      </c>
      <c r="AJ8" s="442">
        <v>0</v>
      </c>
      <c r="AK8" s="442">
        <v>0</v>
      </c>
    </row>
    <row r="9" spans="1:37" ht="13.2" x14ac:dyDescent="0.25">
      <c r="A9" s="465" t="s">
        <v>101</v>
      </c>
      <c r="B9" s="466">
        <v>2</v>
      </c>
      <c r="C9" s="467">
        <f>IF($B9="","",VLOOKUP($B9,'1MD ELO II-U10-FA'!$A$7:$O$22,5))</f>
        <v>0</v>
      </c>
      <c r="D9" s="467">
        <f>IF($B9="","",VLOOKUP($B9,'1MD ELO II-U10-FA'!$A$7:$O$22,15))</f>
        <v>0</v>
      </c>
      <c r="E9" s="468" t="str">
        <f>UPPER(IF($B9="","",VLOOKUP($B9,'1MD ELO II-U10-FA'!$A$7:$O$22,2)))</f>
        <v>LENTE</v>
      </c>
      <c r="F9" s="469"/>
      <c r="G9" s="468" t="str">
        <f>IF($B9="","",VLOOKUP($B9,'1MD ELO II-U10-FA'!$A$7:$O$22,3))</f>
        <v>András Csaba</v>
      </c>
      <c r="H9" s="469"/>
      <c r="I9" s="468" t="str">
        <f>IF($B9="","",VLOOKUP($B9,'1MD ELO II-U10-FA'!$A$7:$O$22,4))</f>
        <v>Debreceni Egyetem Kossuth Lajos Gyakorló Gimnáziuma és Általános Iskolája</v>
      </c>
      <c r="J9" s="463"/>
      <c r="K9" s="470"/>
      <c r="L9" s="471" t="str">
        <f>IF(K9="","",CONCATENATE(VLOOKUP($Y$3,$AB$1:$AK$1,K9)," pont"))</f>
        <v/>
      </c>
      <c r="M9" s="472"/>
      <c r="N9" s="430"/>
      <c r="O9" s="430"/>
      <c r="P9" s="430"/>
      <c r="Q9" s="430"/>
      <c r="R9" s="430"/>
      <c r="S9" s="430"/>
      <c r="Y9" s="441"/>
      <c r="Z9" s="441"/>
      <c r="AA9" s="441" t="s">
        <v>268</v>
      </c>
      <c r="AB9" s="442">
        <v>10</v>
      </c>
      <c r="AC9" s="442">
        <v>6</v>
      </c>
      <c r="AD9" s="442">
        <v>4</v>
      </c>
      <c r="AE9" s="442">
        <v>2</v>
      </c>
      <c r="AF9" s="442">
        <v>1</v>
      </c>
      <c r="AG9" s="442">
        <v>0</v>
      </c>
      <c r="AH9" s="442">
        <v>0</v>
      </c>
      <c r="AI9" s="442">
        <v>0</v>
      </c>
      <c r="AJ9" s="442">
        <v>0</v>
      </c>
      <c r="AK9" s="442">
        <v>0</v>
      </c>
    </row>
    <row r="10" spans="1:37" ht="13.2" x14ac:dyDescent="0.25">
      <c r="A10" s="465"/>
      <c r="B10" s="473"/>
      <c r="C10" s="464"/>
      <c r="D10" s="464"/>
      <c r="E10" s="464"/>
      <c r="F10" s="464"/>
      <c r="G10" s="464"/>
      <c r="H10" s="464"/>
      <c r="I10" s="464"/>
      <c r="J10" s="463"/>
      <c r="K10" s="465"/>
      <c r="L10" s="465"/>
      <c r="M10" s="474"/>
      <c r="N10" s="430"/>
      <c r="O10" s="430"/>
      <c r="P10" s="430"/>
      <c r="Q10" s="430"/>
      <c r="R10" s="430"/>
      <c r="S10" s="430"/>
      <c r="Y10" s="441"/>
      <c r="Z10" s="441"/>
      <c r="AA10" s="441" t="s">
        <v>269</v>
      </c>
      <c r="AB10" s="442">
        <v>6</v>
      </c>
      <c r="AC10" s="442">
        <v>3</v>
      </c>
      <c r="AD10" s="442">
        <v>2</v>
      </c>
      <c r="AE10" s="442">
        <v>1</v>
      </c>
      <c r="AF10" s="442">
        <v>0</v>
      </c>
      <c r="AG10" s="442">
        <v>0</v>
      </c>
      <c r="AH10" s="442">
        <v>0</v>
      </c>
      <c r="AI10" s="442">
        <v>0</v>
      </c>
      <c r="AJ10" s="442">
        <v>0</v>
      </c>
      <c r="AK10" s="442">
        <v>0</v>
      </c>
    </row>
    <row r="11" spans="1:37" ht="13.2" x14ac:dyDescent="0.25">
      <c r="A11" s="465" t="s">
        <v>270</v>
      </c>
      <c r="B11" s="466">
        <v>3</v>
      </c>
      <c r="C11" s="467">
        <f>IF($B11="","",VLOOKUP($B11,'1MD ELO II-U10-FA'!$A$7:$O$22,5))</f>
        <v>0</v>
      </c>
      <c r="D11" s="467">
        <f>IF($B11="","",VLOOKUP($B11,'1MD ELO II-U10-FA'!$A$7:$O$22,15))</f>
        <v>0</v>
      </c>
      <c r="E11" s="468" t="str">
        <f>UPPER(IF($B11="","",VLOOKUP($B11,'1MD ELO II-U10-FA'!$A$7:$O$22,2)))</f>
        <v>NAGY</v>
      </c>
      <c r="F11" s="469"/>
      <c r="G11" s="468" t="str">
        <f>IF($B11="","",VLOOKUP($B11,'1MD ELO II-U10-FA'!$A$7:$O$22,3))</f>
        <v>Nándor</v>
      </c>
      <c r="H11" s="469"/>
      <c r="I11" s="468" t="str">
        <f>IF($B11="","",VLOOKUP($B11,'1MD ELO II-U10-FA'!$A$7:$O$22,4))</f>
        <v>Huszár Gál Gimnázium, Általános Iskola, Alapfokú Művészeti Iskola és Óvoda</v>
      </c>
      <c r="J11" s="463"/>
      <c r="K11" s="470"/>
      <c r="L11" s="471" t="str">
        <f>IF(K11="","",CONCATENATE(VLOOKUP($Y$3,$AB$1:$AK$1,K11)," pont"))</f>
        <v/>
      </c>
      <c r="M11" s="472"/>
      <c r="N11" s="430"/>
      <c r="O11" s="430"/>
      <c r="P11" s="430"/>
      <c r="Q11" s="430"/>
      <c r="R11" s="430"/>
      <c r="S11" s="430"/>
      <c r="Y11" s="441"/>
      <c r="Z11" s="441"/>
      <c r="AA11" s="441" t="s">
        <v>271</v>
      </c>
      <c r="AB11" s="442">
        <v>3</v>
      </c>
      <c r="AC11" s="442">
        <v>2</v>
      </c>
      <c r="AD11" s="442">
        <v>1</v>
      </c>
      <c r="AE11" s="442">
        <v>0</v>
      </c>
      <c r="AF11" s="442">
        <v>0</v>
      </c>
      <c r="AG11" s="442">
        <v>0</v>
      </c>
      <c r="AH11" s="442">
        <v>0</v>
      </c>
      <c r="AI11" s="442">
        <v>0</v>
      </c>
      <c r="AJ11" s="442">
        <v>0</v>
      </c>
      <c r="AK11" s="442">
        <v>0</v>
      </c>
    </row>
    <row r="12" spans="1:37" ht="13.2" x14ac:dyDescent="0.25">
      <c r="A12" s="463"/>
      <c r="B12" s="463"/>
      <c r="C12" s="463"/>
      <c r="D12" s="463"/>
      <c r="E12" s="463"/>
      <c r="F12" s="463"/>
      <c r="G12" s="463"/>
      <c r="H12" s="463"/>
      <c r="I12" s="463"/>
      <c r="J12" s="463"/>
      <c r="K12" s="463"/>
      <c r="L12" s="463"/>
      <c r="M12" s="463"/>
      <c r="Y12" s="441"/>
      <c r="Z12" s="441"/>
      <c r="AA12" s="441" t="s">
        <v>272</v>
      </c>
      <c r="AB12" s="475">
        <v>0</v>
      </c>
      <c r="AC12" s="475">
        <v>0</v>
      </c>
      <c r="AD12" s="475">
        <v>0</v>
      </c>
      <c r="AE12" s="475">
        <v>0</v>
      </c>
      <c r="AF12" s="475">
        <v>0</v>
      </c>
      <c r="AG12" s="475">
        <v>0</v>
      </c>
      <c r="AH12" s="475">
        <v>0</v>
      </c>
      <c r="AI12" s="475">
        <v>0</v>
      </c>
      <c r="AJ12" s="475">
        <v>0</v>
      </c>
      <c r="AK12" s="475">
        <v>0</v>
      </c>
    </row>
    <row r="13" spans="1:37" ht="13.2" x14ac:dyDescent="0.25">
      <c r="A13" s="463"/>
      <c r="B13" s="463"/>
      <c r="C13" s="463"/>
      <c r="D13" s="463"/>
      <c r="E13" s="463"/>
      <c r="F13" s="463"/>
      <c r="G13" s="463"/>
      <c r="H13" s="463"/>
      <c r="I13" s="463"/>
      <c r="J13" s="463"/>
      <c r="K13" s="463"/>
      <c r="L13" s="463"/>
      <c r="M13" s="463"/>
      <c r="Y13" s="441"/>
      <c r="Z13" s="441"/>
      <c r="AA13" s="441" t="s">
        <v>273</v>
      </c>
      <c r="AB13" s="475">
        <v>0</v>
      </c>
      <c r="AC13" s="475">
        <v>0</v>
      </c>
      <c r="AD13" s="475">
        <v>0</v>
      </c>
      <c r="AE13" s="475">
        <v>0</v>
      </c>
      <c r="AF13" s="475">
        <v>0</v>
      </c>
      <c r="AG13" s="475">
        <v>0</v>
      </c>
      <c r="AH13" s="475">
        <v>0</v>
      </c>
      <c r="AI13" s="475">
        <v>0</v>
      </c>
      <c r="AJ13" s="475">
        <v>0</v>
      </c>
      <c r="AK13" s="475">
        <v>0</v>
      </c>
    </row>
    <row r="14" spans="1:37" ht="13.2" x14ac:dyDescent="0.25">
      <c r="A14" s="463"/>
      <c r="B14" s="463"/>
      <c r="C14" s="463"/>
      <c r="D14" s="463"/>
      <c r="E14" s="463"/>
      <c r="F14" s="463"/>
      <c r="G14" s="463"/>
      <c r="H14" s="463"/>
      <c r="I14" s="463"/>
      <c r="J14" s="463"/>
      <c r="K14" s="463"/>
      <c r="L14" s="463"/>
      <c r="M14" s="463"/>
      <c r="Y14" s="441"/>
      <c r="Z14" s="441"/>
      <c r="AA14" s="441"/>
      <c r="AB14" s="441"/>
      <c r="AC14" s="441"/>
      <c r="AD14" s="441"/>
      <c r="AE14" s="441"/>
      <c r="AF14" s="441"/>
      <c r="AG14" s="441"/>
      <c r="AH14" s="441"/>
      <c r="AI14" s="441"/>
      <c r="AJ14" s="441"/>
      <c r="AK14" s="441"/>
    </row>
    <row r="15" spans="1:37" ht="13.2" x14ac:dyDescent="0.25">
      <c r="A15" s="463"/>
      <c r="B15" s="463"/>
      <c r="C15" s="463"/>
      <c r="D15" s="463"/>
      <c r="E15" s="463"/>
      <c r="F15" s="463"/>
      <c r="G15" s="463"/>
      <c r="H15" s="463"/>
      <c r="I15" s="463"/>
      <c r="J15" s="463"/>
      <c r="K15" s="463"/>
      <c r="L15" s="463"/>
      <c r="M15" s="463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</row>
    <row r="16" spans="1:37" ht="13.2" x14ac:dyDescent="0.25">
      <c r="A16" s="463"/>
      <c r="B16" s="463"/>
      <c r="C16" s="463"/>
      <c r="D16" s="463"/>
      <c r="E16" s="463"/>
      <c r="F16" s="463"/>
      <c r="G16" s="463"/>
      <c r="H16" s="463"/>
      <c r="I16" s="463"/>
      <c r="J16" s="463"/>
      <c r="K16" s="463"/>
      <c r="L16" s="463"/>
      <c r="M16" s="463"/>
      <c r="Y16" s="441"/>
      <c r="Z16" s="441"/>
      <c r="AA16" s="441" t="s">
        <v>111</v>
      </c>
      <c r="AB16" s="441">
        <v>300</v>
      </c>
      <c r="AC16" s="441">
        <v>250</v>
      </c>
      <c r="AD16" s="441">
        <v>220</v>
      </c>
      <c r="AE16" s="441">
        <v>180</v>
      </c>
      <c r="AF16" s="441">
        <v>160</v>
      </c>
      <c r="AG16" s="441">
        <v>150</v>
      </c>
      <c r="AH16" s="441">
        <v>140</v>
      </c>
      <c r="AI16" s="441">
        <v>130</v>
      </c>
      <c r="AJ16" s="441">
        <v>120</v>
      </c>
      <c r="AK16" s="441">
        <v>110</v>
      </c>
    </row>
    <row r="17" spans="1:37" ht="13.2" x14ac:dyDescent="0.25">
      <c r="A17" s="463"/>
      <c r="B17" s="463"/>
      <c r="C17" s="463"/>
      <c r="D17" s="463"/>
      <c r="E17" s="463"/>
      <c r="F17" s="463"/>
      <c r="G17" s="463"/>
      <c r="H17" s="463"/>
      <c r="I17" s="463"/>
      <c r="J17" s="463"/>
      <c r="K17" s="463"/>
      <c r="L17" s="463"/>
      <c r="M17" s="463"/>
      <c r="Y17" s="441"/>
      <c r="Z17" s="441"/>
      <c r="AA17" s="441" t="s">
        <v>251</v>
      </c>
      <c r="AB17" s="441">
        <v>250</v>
      </c>
      <c r="AC17" s="441">
        <v>200</v>
      </c>
      <c r="AD17" s="441">
        <v>160</v>
      </c>
      <c r="AE17" s="441">
        <v>140</v>
      </c>
      <c r="AF17" s="441">
        <v>120</v>
      </c>
      <c r="AG17" s="441">
        <v>110</v>
      </c>
      <c r="AH17" s="441">
        <v>100</v>
      </c>
      <c r="AI17" s="441">
        <v>90</v>
      </c>
      <c r="AJ17" s="441">
        <v>80</v>
      </c>
      <c r="AK17" s="441">
        <v>70</v>
      </c>
    </row>
    <row r="18" spans="1:37" ht="18.75" customHeight="1" x14ac:dyDescent="0.25">
      <c r="A18" s="463"/>
      <c r="B18" s="1086"/>
      <c r="C18" s="1086"/>
      <c r="D18" s="1087" t="str">
        <f>E7</f>
        <v>KISS</v>
      </c>
      <c r="E18" s="1087"/>
      <c r="F18" s="1087" t="str">
        <f>E9</f>
        <v>LENTE</v>
      </c>
      <c r="G18" s="1087"/>
      <c r="H18" s="1087" t="str">
        <f>E11</f>
        <v>NAGY</v>
      </c>
      <c r="I18" s="1087"/>
      <c r="J18" s="463"/>
      <c r="K18" s="463"/>
      <c r="L18" s="463"/>
      <c r="M18" s="463"/>
      <c r="Y18" s="441"/>
      <c r="Z18" s="441"/>
      <c r="AA18" s="441" t="s">
        <v>254</v>
      </c>
      <c r="AB18" s="441">
        <v>200</v>
      </c>
      <c r="AC18" s="441">
        <v>150</v>
      </c>
      <c r="AD18" s="441">
        <v>130</v>
      </c>
      <c r="AE18" s="441">
        <v>110</v>
      </c>
      <c r="AF18" s="441">
        <v>95</v>
      </c>
      <c r="AG18" s="441">
        <v>80</v>
      </c>
      <c r="AH18" s="441">
        <v>70</v>
      </c>
      <c r="AI18" s="441">
        <v>60</v>
      </c>
      <c r="AJ18" s="441">
        <v>55</v>
      </c>
      <c r="AK18" s="441">
        <v>50</v>
      </c>
    </row>
    <row r="19" spans="1:37" ht="18.75" customHeight="1" x14ac:dyDescent="0.25">
      <c r="A19" s="476" t="s">
        <v>111</v>
      </c>
      <c r="B19" s="1088" t="str">
        <f>E7</f>
        <v>KISS</v>
      </c>
      <c r="C19" s="1088"/>
      <c r="D19" s="1089"/>
      <c r="E19" s="1089"/>
      <c r="F19" s="1090"/>
      <c r="G19" s="1090"/>
      <c r="H19" s="1090"/>
      <c r="I19" s="1090"/>
      <c r="J19" s="463"/>
      <c r="K19" s="463"/>
      <c r="L19" s="463"/>
      <c r="M19" s="463"/>
      <c r="Y19" s="441"/>
      <c r="Z19" s="441"/>
      <c r="AA19" s="441" t="s">
        <v>264</v>
      </c>
      <c r="AB19" s="441">
        <v>150</v>
      </c>
      <c r="AC19" s="441">
        <v>120</v>
      </c>
      <c r="AD19" s="441">
        <v>100</v>
      </c>
      <c r="AE19" s="441">
        <v>80</v>
      </c>
      <c r="AF19" s="441">
        <v>70</v>
      </c>
      <c r="AG19" s="441">
        <v>60</v>
      </c>
      <c r="AH19" s="441">
        <v>55</v>
      </c>
      <c r="AI19" s="441">
        <v>50</v>
      </c>
      <c r="AJ19" s="441">
        <v>45</v>
      </c>
      <c r="AK19" s="441">
        <v>40</v>
      </c>
    </row>
    <row r="20" spans="1:37" ht="18.75" customHeight="1" x14ac:dyDescent="0.25">
      <c r="A20" s="476" t="s">
        <v>101</v>
      </c>
      <c r="B20" s="1088" t="str">
        <f>E9</f>
        <v>LENTE</v>
      </c>
      <c r="C20" s="1088"/>
      <c r="D20" s="1090"/>
      <c r="E20" s="1090"/>
      <c r="F20" s="1089"/>
      <c r="G20" s="1089"/>
      <c r="H20" s="1090"/>
      <c r="I20" s="1090"/>
      <c r="J20" s="463"/>
      <c r="K20" s="463"/>
      <c r="L20" s="463"/>
      <c r="M20" s="463"/>
      <c r="Y20" s="441"/>
      <c r="Z20" s="441"/>
      <c r="AA20" s="441" t="s">
        <v>265</v>
      </c>
      <c r="AB20" s="441">
        <v>120</v>
      </c>
      <c r="AC20" s="441">
        <v>90</v>
      </c>
      <c r="AD20" s="441">
        <v>65</v>
      </c>
      <c r="AE20" s="441">
        <v>55</v>
      </c>
      <c r="AF20" s="441">
        <v>50</v>
      </c>
      <c r="AG20" s="441">
        <v>45</v>
      </c>
      <c r="AH20" s="441">
        <v>40</v>
      </c>
      <c r="AI20" s="441">
        <v>35</v>
      </c>
      <c r="AJ20" s="441">
        <v>25</v>
      </c>
      <c r="AK20" s="441">
        <v>20</v>
      </c>
    </row>
    <row r="21" spans="1:37" ht="18.75" customHeight="1" x14ac:dyDescent="0.25">
      <c r="A21" s="476" t="s">
        <v>270</v>
      </c>
      <c r="B21" s="1088" t="str">
        <f>E11</f>
        <v>NAGY</v>
      </c>
      <c r="C21" s="1088"/>
      <c r="D21" s="1090"/>
      <c r="E21" s="1090"/>
      <c r="F21" s="1090"/>
      <c r="G21" s="1090"/>
      <c r="H21" s="1089"/>
      <c r="I21" s="1089"/>
      <c r="J21" s="463"/>
      <c r="K21" s="463"/>
      <c r="L21" s="463"/>
      <c r="M21" s="463"/>
      <c r="Y21" s="441"/>
      <c r="Z21" s="441"/>
      <c r="AA21" s="441" t="s">
        <v>266</v>
      </c>
      <c r="AB21" s="441">
        <v>90</v>
      </c>
      <c r="AC21" s="441">
        <v>60</v>
      </c>
      <c r="AD21" s="441">
        <v>45</v>
      </c>
      <c r="AE21" s="441">
        <v>34</v>
      </c>
      <c r="AF21" s="441">
        <v>27</v>
      </c>
      <c r="AG21" s="441">
        <v>22</v>
      </c>
      <c r="AH21" s="441">
        <v>18</v>
      </c>
      <c r="AI21" s="441">
        <v>15</v>
      </c>
      <c r="AJ21" s="441">
        <v>12</v>
      </c>
      <c r="AK21" s="441">
        <v>9</v>
      </c>
    </row>
    <row r="22" spans="1:37" ht="13.2" x14ac:dyDescent="0.25">
      <c r="A22" s="463"/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Y22" s="441"/>
      <c r="Z22" s="441"/>
      <c r="AA22" s="441" t="s">
        <v>267</v>
      </c>
      <c r="AB22" s="441">
        <v>60</v>
      </c>
      <c r="AC22" s="441">
        <v>40</v>
      </c>
      <c r="AD22" s="441">
        <v>30</v>
      </c>
      <c r="AE22" s="441">
        <v>20</v>
      </c>
      <c r="AF22" s="441">
        <v>18</v>
      </c>
      <c r="AG22" s="441">
        <v>15</v>
      </c>
      <c r="AH22" s="441">
        <v>12</v>
      </c>
      <c r="AI22" s="441">
        <v>10</v>
      </c>
      <c r="AJ22" s="441">
        <v>8</v>
      </c>
      <c r="AK22" s="441">
        <v>6</v>
      </c>
    </row>
    <row r="23" spans="1:37" ht="13.2" x14ac:dyDescent="0.25">
      <c r="A23" s="463"/>
      <c r="B23" s="463"/>
      <c r="C23" s="463"/>
      <c r="D23" s="463"/>
      <c r="E23" s="463"/>
      <c r="F23" s="463"/>
      <c r="G23" s="463"/>
      <c r="H23" s="463"/>
      <c r="I23" s="463"/>
      <c r="J23" s="463"/>
      <c r="K23" s="463"/>
      <c r="L23" s="463"/>
      <c r="M23" s="463"/>
      <c r="Y23" s="441"/>
      <c r="Z23" s="441"/>
      <c r="AA23" s="441" t="s">
        <v>268</v>
      </c>
      <c r="AB23" s="441">
        <v>40</v>
      </c>
      <c r="AC23" s="441">
        <v>25</v>
      </c>
      <c r="AD23" s="441">
        <v>18</v>
      </c>
      <c r="AE23" s="441">
        <v>13</v>
      </c>
      <c r="AF23" s="441">
        <v>8</v>
      </c>
      <c r="AG23" s="441">
        <v>7</v>
      </c>
      <c r="AH23" s="441">
        <v>6</v>
      </c>
      <c r="AI23" s="441">
        <v>5</v>
      </c>
      <c r="AJ23" s="441">
        <v>4</v>
      </c>
      <c r="AK23" s="441">
        <v>3</v>
      </c>
    </row>
    <row r="24" spans="1:37" ht="13.2" x14ac:dyDescent="0.25">
      <c r="A24" s="463"/>
      <c r="B24" s="463"/>
      <c r="C24" s="463"/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Y24" s="441"/>
      <c r="Z24" s="441"/>
      <c r="AA24" s="441" t="s">
        <v>269</v>
      </c>
      <c r="AB24" s="441">
        <v>25</v>
      </c>
      <c r="AC24" s="441">
        <v>15</v>
      </c>
      <c r="AD24" s="441">
        <v>13</v>
      </c>
      <c r="AE24" s="441">
        <v>7</v>
      </c>
      <c r="AF24" s="441">
        <v>6</v>
      </c>
      <c r="AG24" s="441">
        <v>5</v>
      </c>
      <c r="AH24" s="441">
        <v>4</v>
      </c>
      <c r="AI24" s="441">
        <v>3</v>
      </c>
      <c r="AJ24" s="441">
        <v>2</v>
      </c>
      <c r="AK24" s="441">
        <v>1</v>
      </c>
    </row>
    <row r="25" spans="1:37" ht="13.2" x14ac:dyDescent="0.25">
      <c r="A25" s="463"/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Y25" s="441"/>
      <c r="Z25" s="441"/>
      <c r="AA25" s="441" t="s">
        <v>271</v>
      </c>
      <c r="AB25" s="441">
        <v>15</v>
      </c>
      <c r="AC25" s="441">
        <v>10</v>
      </c>
      <c r="AD25" s="441">
        <v>8</v>
      </c>
      <c r="AE25" s="441">
        <v>4</v>
      </c>
      <c r="AF25" s="441">
        <v>3</v>
      </c>
      <c r="AG25" s="441">
        <v>2</v>
      </c>
      <c r="AH25" s="441">
        <v>1</v>
      </c>
      <c r="AI25" s="441">
        <v>0</v>
      </c>
      <c r="AJ25" s="441">
        <v>0</v>
      </c>
      <c r="AK25" s="441">
        <v>0</v>
      </c>
    </row>
    <row r="26" spans="1:37" ht="13.2" x14ac:dyDescent="0.25">
      <c r="A26" s="463"/>
      <c r="B26" s="463"/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463"/>
      <c r="Y26" s="441"/>
      <c r="Z26" s="441"/>
      <c r="AA26" s="441" t="s">
        <v>272</v>
      </c>
      <c r="AB26" s="441">
        <v>10</v>
      </c>
      <c r="AC26" s="441">
        <v>6</v>
      </c>
      <c r="AD26" s="441">
        <v>4</v>
      </c>
      <c r="AE26" s="441">
        <v>2</v>
      </c>
      <c r="AF26" s="441">
        <v>1</v>
      </c>
      <c r="AG26" s="441">
        <v>0</v>
      </c>
      <c r="AH26" s="441">
        <v>0</v>
      </c>
      <c r="AI26" s="441">
        <v>0</v>
      </c>
      <c r="AJ26" s="441">
        <v>0</v>
      </c>
      <c r="AK26" s="441">
        <v>0</v>
      </c>
    </row>
    <row r="27" spans="1:37" ht="13.2" x14ac:dyDescent="0.25">
      <c r="A27" s="463"/>
      <c r="B27" s="463"/>
      <c r="C27" s="463"/>
      <c r="D27" s="463"/>
      <c r="E27" s="463"/>
      <c r="F27" s="463"/>
      <c r="G27" s="463"/>
      <c r="H27" s="463"/>
      <c r="I27" s="463"/>
      <c r="J27" s="463"/>
      <c r="K27" s="463"/>
      <c r="L27" s="463"/>
      <c r="M27" s="463"/>
      <c r="Y27" s="441"/>
      <c r="Z27" s="441"/>
      <c r="AA27" s="441" t="s">
        <v>273</v>
      </c>
      <c r="AB27" s="441">
        <v>3</v>
      </c>
      <c r="AC27" s="441">
        <v>2</v>
      </c>
      <c r="AD27" s="441">
        <v>1</v>
      </c>
      <c r="AE27" s="441">
        <v>0</v>
      </c>
      <c r="AF27" s="441">
        <v>0</v>
      </c>
      <c r="AG27" s="441">
        <v>0</v>
      </c>
      <c r="AH27" s="441">
        <v>0</v>
      </c>
      <c r="AI27" s="441">
        <v>0</v>
      </c>
      <c r="AJ27" s="441">
        <v>0</v>
      </c>
      <c r="AK27" s="441">
        <v>0</v>
      </c>
    </row>
    <row r="28" spans="1:37" ht="13.2" x14ac:dyDescent="0.25">
      <c r="A28" s="463"/>
      <c r="B28" s="463"/>
      <c r="C28" s="463"/>
      <c r="D28" s="463"/>
      <c r="E28" s="463"/>
      <c r="F28" s="463"/>
      <c r="G28" s="463"/>
      <c r="H28" s="463"/>
      <c r="I28" s="463"/>
      <c r="J28" s="463"/>
      <c r="K28" s="463"/>
      <c r="L28" s="463"/>
      <c r="M28" s="463"/>
    </row>
    <row r="29" spans="1:37" ht="13.2" x14ac:dyDescent="0.25">
      <c r="A29" s="463"/>
      <c r="B29" s="463"/>
      <c r="C29" s="463"/>
      <c r="D29" s="463"/>
      <c r="E29" s="463"/>
      <c r="F29" s="463"/>
      <c r="G29" s="463"/>
      <c r="H29" s="463"/>
      <c r="I29" s="463"/>
      <c r="J29" s="463"/>
      <c r="K29" s="463"/>
      <c r="L29" s="463"/>
      <c r="M29" s="463"/>
    </row>
    <row r="30" spans="1:37" ht="13.2" x14ac:dyDescent="0.25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</row>
    <row r="31" spans="1:37" ht="13.2" x14ac:dyDescent="0.25">
      <c r="A31" s="463"/>
      <c r="B31" s="463"/>
      <c r="C31" s="463"/>
      <c r="D31" s="463"/>
      <c r="E31" s="463"/>
      <c r="F31" s="463"/>
      <c r="G31" s="463"/>
      <c r="H31" s="463"/>
      <c r="I31" s="463"/>
      <c r="J31" s="463"/>
      <c r="K31" s="463"/>
      <c r="L31" s="463"/>
      <c r="M31" s="463"/>
    </row>
    <row r="32" spans="1:37" ht="13.2" x14ac:dyDescent="0.25">
      <c r="A32" s="463"/>
      <c r="B32" s="463"/>
      <c r="C32" s="463"/>
      <c r="D32" s="463"/>
      <c r="E32" s="463"/>
      <c r="F32" s="463"/>
      <c r="G32" s="463"/>
      <c r="H32" s="463"/>
      <c r="I32" s="463"/>
      <c r="J32" s="463"/>
      <c r="K32" s="463"/>
      <c r="L32" s="477"/>
      <c r="M32" s="477"/>
      <c r="O32" s="430"/>
      <c r="P32" s="430"/>
      <c r="Q32" s="430"/>
      <c r="R32" s="430"/>
      <c r="S32" s="430"/>
    </row>
    <row r="33" spans="1:19" ht="13.2" x14ac:dyDescent="0.25">
      <c r="A33" s="478" t="s">
        <v>257</v>
      </c>
      <c r="B33" s="479"/>
      <c r="C33" s="480"/>
      <c r="D33" s="481" t="s">
        <v>274</v>
      </c>
      <c r="E33" s="482" t="s">
        <v>275</v>
      </c>
      <c r="F33" s="483"/>
      <c r="G33" s="481" t="s">
        <v>274</v>
      </c>
      <c r="H33" s="482" t="s">
        <v>276</v>
      </c>
      <c r="I33" s="484"/>
      <c r="J33" s="482" t="s">
        <v>277</v>
      </c>
      <c r="K33" s="485" t="s">
        <v>278</v>
      </c>
      <c r="L33" s="458"/>
      <c r="M33" s="486"/>
      <c r="N33" s="487"/>
      <c r="O33" s="430"/>
      <c r="P33" s="488"/>
      <c r="Q33" s="488"/>
      <c r="R33" s="446"/>
      <c r="S33" s="430"/>
    </row>
    <row r="34" spans="1:19" ht="13.2" x14ac:dyDescent="0.25">
      <c r="A34" s="489" t="s">
        <v>279</v>
      </c>
      <c r="B34" s="490"/>
      <c r="C34" s="491"/>
      <c r="D34" s="492"/>
      <c r="E34" s="1091"/>
      <c r="F34" s="1091"/>
      <c r="G34" s="493" t="s">
        <v>280</v>
      </c>
      <c r="H34" s="490"/>
      <c r="I34" s="494"/>
      <c r="J34" s="495"/>
      <c r="K34" s="496" t="s">
        <v>281</v>
      </c>
      <c r="L34" s="497"/>
      <c r="M34" s="498"/>
      <c r="O34" s="430"/>
      <c r="P34" s="447"/>
      <c r="Q34" s="447"/>
      <c r="R34" s="499"/>
      <c r="S34" s="430"/>
    </row>
    <row r="35" spans="1:19" ht="13.2" x14ac:dyDescent="0.25">
      <c r="A35" s="500" t="s">
        <v>282</v>
      </c>
      <c r="B35" s="501"/>
      <c r="C35" s="502"/>
      <c r="D35" s="503"/>
      <c r="E35" s="1092"/>
      <c r="F35" s="1092"/>
      <c r="G35" s="504" t="s">
        <v>283</v>
      </c>
      <c r="H35" s="505"/>
      <c r="I35" s="506"/>
      <c r="J35" s="507"/>
      <c r="K35" s="508"/>
      <c r="L35" s="477"/>
      <c r="M35" s="509"/>
      <c r="O35" s="430"/>
      <c r="P35" s="499"/>
      <c r="Q35" s="510"/>
      <c r="R35" s="499"/>
      <c r="S35" s="430"/>
    </row>
    <row r="36" spans="1:19" ht="13.2" x14ac:dyDescent="0.25">
      <c r="A36" s="511"/>
      <c r="B36" s="512"/>
      <c r="C36" s="513"/>
      <c r="D36" s="503"/>
      <c r="E36" s="514"/>
      <c r="F36" s="515"/>
      <c r="G36" s="504" t="s">
        <v>284</v>
      </c>
      <c r="H36" s="505"/>
      <c r="I36" s="506"/>
      <c r="J36" s="507"/>
      <c r="K36" s="496" t="s">
        <v>285</v>
      </c>
      <c r="L36" s="497"/>
      <c r="M36" s="516"/>
      <c r="O36" s="430"/>
      <c r="P36" s="447"/>
      <c r="Q36" s="447"/>
      <c r="R36" s="499"/>
      <c r="S36" s="430"/>
    </row>
    <row r="37" spans="1:19" ht="13.2" x14ac:dyDescent="0.25">
      <c r="A37" s="517"/>
      <c r="B37" s="518"/>
      <c r="C37" s="519"/>
      <c r="D37" s="503"/>
      <c r="E37" s="514"/>
      <c r="F37" s="515"/>
      <c r="G37" s="504" t="s">
        <v>286</v>
      </c>
      <c r="H37" s="505"/>
      <c r="I37" s="506"/>
      <c r="J37" s="507"/>
      <c r="K37" s="520"/>
      <c r="L37" s="515"/>
      <c r="M37" s="498"/>
      <c r="O37" s="430"/>
      <c r="P37" s="499"/>
      <c r="Q37" s="510"/>
      <c r="R37" s="499"/>
      <c r="S37" s="430"/>
    </row>
    <row r="38" spans="1:19" ht="13.2" x14ac:dyDescent="0.25">
      <c r="A38" s="521"/>
      <c r="B38" s="522"/>
      <c r="C38" s="523"/>
      <c r="D38" s="503"/>
      <c r="E38" s="514"/>
      <c r="F38" s="515"/>
      <c r="G38" s="504" t="s">
        <v>287</v>
      </c>
      <c r="H38" s="505"/>
      <c r="I38" s="506"/>
      <c r="J38" s="507"/>
      <c r="K38" s="500"/>
      <c r="L38" s="477"/>
      <c r="M38" s="509"/>
      <c r="O38" s="430"/>
      <c r="P38" s="499"/>
      <c r="Q38" s="510"/>
      <c r="R38" s="499"/>
      <c r="S38" s="430"/>
    </row>
    <row r="39" spans="1:19" ht="13.2" x14ac:dyDescent="0.25">
      <c r="A39" s="524"/>
      <c r="B39" s="525"/>
      <c r="C39" s="519"/>
      <c r="D39" s="503"/>
      <c r="E39" s="514"/>
      <c r="F39" s="515"/>
      <c r="G39" s="504" t="s">
        <v>288</v>
      </c>
      <c r="H39" s="505"/>
      <c r="I39" s="506"/>
      <c r="J39" s="507"/>
      <c r="K39" s="496" t="s">
        <v>233</v>
      </c>
      <c r="L39" s="497"/>
      <c r="M39" s="516"/>
      <c r="O39" s="430"/>
      <c r="P39" s="447"/>
      <c r="Q39" s="447"/>
      <c r="R39" s="499"/>
      <c r="S39" s="430"/>
    </row>
    <row r="40" spans="1:19" ht="13.2" x14ac:dyDescent="0.25">
      <c r="A40" s="524"/>
      <c r="B40" s="525"/>
      <c r="C40" s="526"/>
      <c r="D40" s="503"/>
      <c r="E40" s="514"/>
      <c r="F40" s="515"/>
      <c r="G40" s="504" t="s">
        <v>289</v>
      </c>
      <c r="H40" s="505"/>
      <c r="I40" s="506"/>
      <c r="J40" s="507"/>
      <c r="K40" s="520"/>
      <c r="L40" s="515"/>
      <c r="M40" s="498"/>
      <c r="O40" s="430"/>
      <c r="P40" s="499"/>
      <c r="Q40" s="510"/>
      <c r="R40" s="499"/>
      <c r="S40" s="430"/>
    </row>
    <row r="41" spans="1:19" ht="13.2" x14ac:dyDescent="0.25">
      <c r="A41" s="527"/>
      <c r="B41" s="528"/>
      <c r="C41" s="529"/>
      <c r="D41" s="530"/>
      <c r="E41" s="531"/>
      <c r="F41" s="477"/>
      <c r="G41" s="532" t="s">
        <v>290</v>
      </c>
      <c r="H41" s="501"/>
      <c r="I41" s="533"/>
      <c r="J41" s="534"/>
      <c r="K41" s="500">
        <f>L4</f>
        <v>0</v>
      </c>
      <c r="L41" s="477"/>
      <c r="M41" s="509"/>
      <c r="O41" s="430"/>
      <c r="P41" s="499"/>
      <c r="Q41" s="510"/>
      <c r="R41" s="535"/>
      <c r="S41" s="430"/>
    </row>
    <row r="42" spans="1:19" ht="13.2" x14ac:dyDescent="0.25">
      <c r="O42" s="430"/>
      <c r="P42" s="430"/>
      <c r="Q42" s="430"/>
      <c r="R42" s="430"/>
      <c r="S42" s="430"/>
    </row>
    <row r="43" spans="1:19" ht="13.2" x14ac:dyDescent="0.25">
      <c r="O43" s="430"/>
      <c r="P43" s="430"/>
      <c r="Q43" s="430"/>
      <c r="R43" s="430"/>
      <c r="S43" s="430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471" priority="3" stopIfTrue="1" operator="equal">
      <formula>"Bye"</formula>
    </cfRule>
  </conditionalFormatting>
  <conditionalFormatting sqref="R41">
    <cfRule type="expression" dxfId="470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useFirstPageNumber="1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7B6DA-0E64-438A-8DFF-DD3A9FDB381C}">
  <dimension ref="A1:G18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32" t="s">
        <v>203</v>
      </c>
      <c r="B1" s="33"/>
      <c r="C1" s="33"/>
      <c r="D1" s="34"/>
      <c r="E1" s="35"/>
      <c r="F1" s="36"/>
      <c r="G1" s="36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37"/>
      <c r="G2" s="37"/>
    </row>
    <row r="3" spans="1:7" ht="6" customHeight="1" thickBot="1" x14ac:dyDescent="0.3">
      <c r="A3" s="38"/>
      <c r="B3" s="39"/>
      <c r="C3" s="39"/>
      <c r="D3" s="39"/>
      <c r="E3" s="40"/>
      <c r="F3" s="36"/>
      <c r="G3" s="36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36"/>
      <c r="G4" s="36"/>
    </row>
    <row r="5" spans="1:7" ht="15" customHeight="1" x14ac:dyDescent="0.25">
      <c r="A5" s="41" t="s">
        <v>206</v>
      </c>
      <c r="B5" s="42"/>
      <c r="C5" s="42"/>
      <c r="D5" s="42"/>
      <c r="E5" s="43"/>
      <c r="F5" s="44"/>
      <c r="G5" s="45"/>
    </row>
    <row r="6" spans="1:7" ht="24.6" x14ac:dyDescent="0.25">
      <c r="A6" s="46" t="s">
        <v>207</v>
      </c>
      <c r="B6" s="47"/>
      <c r="C6" s="48"/>
      <c r="D6" s="49"/>
      <c r="E6" s="50"/>
      <c r="F6" s="36"/>
      <c r="G6" s="36"/>
    </row>
    <row r="7" spans="1:7" ht="15" customHeight="1" x14ac:dyDescent="0.25">
      <c r="A7" s="51" t="s">
        <v>208</v>
      </c>
      <c r="B7" s="51" t="s">
        <v>209</v>
      </c>
      <c r="C7" s="51" t="s">
        <v>210</v>
      </c>
      <c r="D7" s="51" t="s">
        <v>211</v>
      </c>
      <c r="E7" s="51" t="s">
        <v>212</v>
      </c>
      <c r="F7" s="44"/>
      <c r="G7" s="45"/>
    </row>
    <row r="8" spans="1:7" ht="16.5" customHeight="1" x14ac:dyDescent="0.25">
      <c r="A8" s="52" t="s">
        <v>307</v>
      </c>
      <c r="B8" s="52"/>
      <c r="C8" s="52"/>
      <c r="D8" s="52"/>
      <c r="E8" s="52"/>
      <c r="F8" s="36"/>
      <c r="G8" s="36"/>
    </row>
    <row r="9" spans="1:7" ht="15" customHeight="1" x14ac:dyDescent="0.25">
      <c r="A9" s="41" t="s">
        <v>214</v>
      </c>
      <c r="B9" s="42"/>
      <c r="C9" s="53" t="s">
        <v>215</v>
      </c>
      <c r="D9" s="53"/>
      <c r="E9" s="54" t="s">
        <v>216</v>
      </c>
      <c r="F9" s="36"/>
      <c r="G9" s="36"/>
    </row>
    <row r="10" spans="1:7" ht="13.2" x14ac:dyDescent="0.25">
      <c r="A10" s="55">
        <v>46147</v>
      </c>
      <c r="B10" s="56"/>
      <c r="C10" s="57" t="s">
        <v>125</v>
      </c>
      <c r="D10" s="53" t="s">
        <v>292</v>
      </c>
      <c r="E10" s="58"/>
      <c r="F10" s="36"/>
      <c r="G10" s="36"/>
    </row>
    <row r="11" spans="1:7" ht="13.2" x14ac:dyDescent="0.25">
      <c r="A11" s="59"/>
      <c r="B11" s="42"/>
      <c r="C11" s="60" t="s">
        <v>217</v>
      </c>
      <c r="D11" s="60" t="s">
        <v>218</v>
      </c>
      <c r="E11" s="60" t="s">
        <v>219</v>
      </c>
      <c r="F11" s="61"/>
      <c r="G11" s="61"/>
    </row>
    <row r="12" spans="1:7" ht="13.2" x14ac:dyDescent="0.25">
      <c r="A12" s="62"/>
      <c r="B12" s="36"/>
      <c r="C12" s="63"/>
      <c r="D12" s="63" t="s">
        <v>220</v>
      </c>
      <c r="E12" s="63"/>
      <c r="F12" s="36"/>
      <c r="G12" s="36"/>
    </row>
    <row r="13" spans="1:7" ht="7.5" customHeight="1" x14ac:dyDescent="0.25">
      <c r="A13" s="61"/>
      <c r="B13" s="61"/>
      <c r="C13" s="61"/>
      <c r="D13" s="61"/>
      <c r="E13" s="64"/>
      <c r="F13" s="61"/>
      <c r="G13" s="61"/>
    </row>
    <row r="14" spans="1:7" ht="112.5" customHeight="1" x14ac:dyDescent="0.25">
      <c r="A14" s="61"/>
      <c r="B14" s="61"/>
      <c r="C14" s="61"/>
      <c r="D14" s="61"/>
      <c r="E14" s="64"/>
      <c r="F14" s="61"/>
      <c r="G14" s="61"/>
    </row>
    <row r="15" spans="1:7" ht="18.75" customHeight="1" x14ac:dyDescent="0.25">
      <c r="A15" s="65"/>
      <c r="B15" s="65"/>
      <c r="C15" s="65"/>
      <c r="D15" s="65"/>
      <c r="E15" s="64"/>
      <c r="F15" s="61"/>
      <c r="G15" s="61"/>
    </row>
    <row r="16" spans="1:7" ht="17.25" customHeight="1" x14ac:dyDescent="0.25">
      <c r="A16" s="65"/>
      <c r="B16" s="65"/>
      <c r="C16" s="65"/>
      <c r="D16" s="65"/>
      <c r="E16" s="65"/>
      <c r="F16" s="61"/>
      <c r="G16" s="61"/>
    </row>
    <row r="17" spans="1:7" ht="12.75" customHeight="1" x14ac:dyDescent="0.25">
      <c r="A17" s="66"/>
      <c r="B17" s="67"/>
      <c r="C17" s="68"/>
      <c r="D17" s="69"/>
      <c r="E17" s="64"/>
      <c r="F17" s="61"/>
      <c r="G17" s="61"/>
    </row>
    <row r="18" spans="1:7" ht="13.2" x14ac:dyDescent="0.25">
      <c r="A18" s="61"/>
      <c r="B18" s="61"/>
      <c r="C18" s="61"/>
      <c r="D18" s="61"/>
      <c r="E18" s="64"/>
      <c r="F18" s="61"/>
      <c r="G18" s="6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5042F-084A-4D2A-8D5F-7F358581B613}">
  <sheetPr>
    <pageSetUpPr fitToPage="1"/>
  </sheetPr>
  <dimension ref="A1:P42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71" t="str">
        <f>'Altalanos II-U10-FB'!$A$6</f>
        <v>OB</v>
      </c>
      <c r="B1" s="72"/>
      <c r="C1" s="72"/>
      <c r="D1" s="61"/>
      <c r="E1" s="61"/>
      <c r="F1" s="73"/>
      <c r="G1" s="61"/>
      <c r="H1" s="61"/>
      <c r="I1" s="61"/>
      <c r="J1" s="61"/>
      <c r="K1" s="61"/>
      <c r="L1" s="61"/>
      <c r="M1" s="61"/>
      <c r="N1" s="74"/>
    </row>
    <row r="2" spans="1:14" ht="13.2" x14ac:dyDescent="0.25">
      <c r="A2" s="75"/>
      <c r="B2" s="76"/>
      <c r="C2" s="76"/>
      <c r="D2" s="61"/>
      <c r="E2" s="61"/>
      <c r="F2" s="61"/>
      <c r="G2" s="61"/>
      <c r="H2" s="61"/>
      <c r="I2" s="61"/>
      <c r="J2" s="61"/>
      <c r="K2" s="61"/>
      <c r="L2" s="61"/>
      <c r="M2" s="61"/>
      <c r="N2" s="73"/>
    </row>
    <row r="3" spans="1:14" s="77" customFormat="1" ht="39.75" customHeight="1" thickBot="1" x14ac:dyDescent="0.35">
      <c r="A3" s="78"/>
      <c r="B3" s="79" t="s">
        <v>221</v>
      </c>
      <c r="C3" s="80"/>
      <c r="D3" s="81"/>
      <c r="E3" s="81"/>
      <c r="F3" s="82"/>
      <c r="G3" s="81"/>
      <c r="H3" s="83"/>
      <c r="I3" s="82"/>
      <c r="J3" s="81"/>
      <c r="K3" s="81"/>
      <c r="L3" s="81"/>
      <c r="M3" s="81"/>
      <c r="N3" s="83"/>
    </row>
    <row r="4" spans="1:14" s="84" customFormat="1" ht="9.6" x14ac:dyDescent="0.3">
      <c r="A4" s="82" t="s">
        <v>222</v>
      </c>
      <c r="B4" s="80" t="s">
        <v>215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6" customFormat="1" ht="12.75" customHeight="1" x14ac:dyDescent="0.3">
      <c r="A5" s="87">
        <f>'Altalanos II-U10-FB'!$A$10</f>
        <v>46147</v>
      </c>
      <c r="B5" s="88" t="str">
        <f>'Altalanos II-U10-FB'!$C$10</f>
        <v>Berettyóújfalu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</row>
    <row r="6" spans="1:14" s="77" customFormat="1" ht="60" customHeight="1" thickBot="1" x14ac:dyDescent="0.35">
      <c r="A6" s="1074" t="s">
        <v>223</v>
      </c>
      <c r="B6" s="1074"/>
      <c r="C6" s="91"/>
      <c r="D6" s="91"/>
      <c r="E6" s="91"/>
      <c r="F6" s="92"/>
      <c r="G6" s="93"/>
      <c r="H6" s="91"/>
      <c r="I6" s="92"/>
      <c r="J6" s="91"/>
      <c r="K6" s="91"/>
      <c r="L6" s="91"/>
      <c r="M6" s="91"/>
      <c r="N6" s="94"/>
    </row>
    <row r="7" spans="1:14" s="84" customFormat="1" ht="13.5" hidden="1" customHeight="1" x14ac:dyDescent="0.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85"/>
    </row>
    <row r="8" spans="1:14" s="97" customFormat="1" ht="12.75" hidden="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9"/>
    </row>
    <row r="9" spans="1:14" s="84" customFormat="1" ht="13.2" hidden="1" x14ac:dyDescent="0.3">
      <c r="A9" s="100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</row>
    <row r="10" spans="1:14" s="84" customFormat="1" ht="9.6" hidden="1" x14ac:dyDescent="0.3">
      <c r="A10" s="95"/>
      <c r="B10" s="9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s="86" customFormat="1" ht="12.75" hidden="1" customHeight="1" x14ac:dyDescent="0.3">
      <c r="A11" s="104"/>
      <c r="B11" s="10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5"/>
    </row>
    <row r="12" spans="1:14" s="84" customFormat="1" ht="9.6" hidden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5"/>
    </row>
    <row r="13" spans="1:14" s="97" customFormat="1" ht="12.75" hidden="1" customHeigh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8"/>
    </row>
    <row r="14" spans="1:14" s="84" customFormat="1" ht="13.2" hidden="1" x14ac:dyDescent="0.3">
      <c r="A14" s="100"/>
      <c r="B14" s="101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3"/>
    </row>
    <row r="15" spans="1:14" s="84" customFormat="1" ht="9.6" hidden="1" x14ac:dyDescent="0.3">
      <c r="A15" s="95"/>
      <c r="B15" s="96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s="84" customFormat="1" ht="13.2" hidden="1" x14ac:dyDescent="0.3">
      <c r="A16" s="104"/>
      <c r="B16" s="10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85"/>
    </row>
    <row r="17" spans="1:16" s="84" customFormat="1" ht="9.6" hidden="1" x14ac:dyDescent="0.3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85"/>
    </row>
    <row r="18" spans="1:16" s="97" customFormat="1" ht="12.75" hidden="1" customHeight="1" x14ac:dyDescent="0.3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38"/>
    </row>
    <row r="19" spans="1:16" s="97" customFormat="1" ht="7.5" hidden="1" customHeight="1" thickBot="1" x14ac:dyDescent="0.35">
      <c r="A19" s="106"/>
      <c r="B19" s="10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8"/>
    </row>
    <row r="20" spans="1:16" s="84" customFormat="1" ht="13.8" thickBot="1" x14ac:dyDescent="0.35">
      <c r="A20" s="107" t="s">
        <v>224</v>
      </c>
      <c r="B20" s="108"/>
      <c r="C20" s="102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3"/>
    </row>
    <row r="21" spans="1:16" s="84" customFormat="1" ht="9.6" x14ac:dyDescent="0.3">
      <c r="A21" s="109" t="s">
        <v>225</v>
      </c>
      <c r="B21" s="110" t="s">
        <v>226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P21" s="111" t="s">
        <v>227</v>
      </c>
    </row>
    <row r="22" spans="1:16" s="84" customFormat="1" ht="19.5" customHeight="1" x14ac:dyDescent="0.3">
      <c r="A22" s="112"/>
      <c r="B22" s="113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85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5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85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5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85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5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5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5"/>
      <c r="P29" s="114" t="str">
        <f t="shared" si="0"/>
        <v xml:space="preserve"> </v>
      </c>
    </row>
    <row r="30" spans="1:16" ht="13.8" thickBo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17"/>
      <c r="P30" s="118" t="s">
        <v>228</v>
      </c>
    </row>
    <row r="31" spans="1:16" ht="13.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17"/>
    </row>
    <row r="32" spans="1:16" ht="13.2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17"/>
    </row>
    <row r="33" spans="1:14" ht="13.2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7"/>
    </row>
    <row r="34" spans="1:14" ht="13.2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17"/>
    </row>
    <row r="35" spans="1:14" ht="13.2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17"/>
    </row>
    <row r="36" spans="1:14" ht="13.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17"/>
    </row>
    <row r="37" spans="1:14" ht="13.2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17"/>
    </row>
    <row r="38" spans="1:14" ht="13.2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17"/>
    </row>
    <row r="39" spans="1:14" ht="13.2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17"/>
    </row>
    <row r="40" spans="1:14" ht="13.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17"/>
    </row>
    <row r="41" spans="1:14" ht="13.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17"/>
    </row>
    <row r="42" spans="1:14" ht="13.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1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EA62-C580-4F57-8AD6-FDE0BA7AEC03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25" sqref="D25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II-U10-FB'!$A$6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II-U10-FB'!$A$8</f>
        <v>II.kcs Tenisz U10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139"/>
      <c r="K3" s="140"/>
      <c r="L3" s="140"/>
      <c r="M3" s="140"/>
      <c r="N3" s="141" t="s">
        <v>233</v>
      </c>
      <c r="O3" s="142"/>
      <c r="P3" s="143"/>
      <c r="Q3" s="144"/>
    </row>
    <row r="4" spans="1:17" s="77" customFormat="1" ht="13.2" x14ac:dyDescent="0.3">
      <c r="A4" s="82" t="s">
        <v>222</v>
      </c>
      <c r="B4" s="82"/>
      <c r="C4" s="80" t="s">
        <v>215</v>
      </c>
      <c r="D4" s="82" t="s">
        <v>88</v>
      </c>
      <c r="E4" s="145"/>
      <c r="G4" s="146"/>
      <c r="H4" s="147" t="s">
        <v>234</v>
      </c>
      <c r="I4" s="14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II-U10-FB'!$A$10</f>
        <v>46147</v>
      </c>
      <c r="B5" s="153"/>
      <c r="C5" s="154" t="str">
        <f>'Altalanos II-U10-FB'!$C$10</f>
        <v>Berettyóújfalu</v>
      </c>
      <c r="D5" s="155" t="str">
        <f>'Altalanos II-U10-FB'!$D$10</f>
        <v xml:space="preserve">  </v>
      </c>
      <c r="E5" s="155"/>
      <c r="F5" s="155"/>
      <c r="G5" s="155"/>
      <c r="H5" s="156">
        <f>'Altalanos II-U10-FB'!$E$10</f>
        <v>0</v>
      </c>
      <c r="I5" s="157"/>
      <c r="J5" s="158"/>
      <c r="K5" s="156"/>
      <c r="L5" s="156"/>
      <c r="M5" s="156"/>
      <c r="N5" s="158"/>
      <c r="O5" s="155"/>
      <c r="P5" s="155"/>
      <c r="Q5" s="159"/>
    </row>
    <row r="6" spans="1:17" ht="30" customHeight="1" thickBot="1" x14ac:dyDescent="0.3">
      <c r="A6" s="160" t="s">
        <v>235</v>
      </c>
      <c r="B6" s="161" t="s">
        <v>225</v>
      </c>
      <c r="C6" s="161" t="s">
        <v>226</v>
      </c>
      <c r="D6" s="161" t="s">
        <v>236</v>
      </c>
      <c r="E6" s="162" t="s">
        <v>237</v>
      </c>
      <c r="F6" s="162" t="s">
        <v>238</v>
      </c>
      <c r="G6" s="162" t="s">
        <v>239</v>
      </c>
      <c r="H6" s="163" t="s">
        <v>240</v>
      </c>
      <c r="I6" s="164"/>
      <c r="J6" s="165" t="s">
        <v>241</v>
      </c>
      <c r="K6" s="166" t="s">
        <v>242</v>
      </c>
      <c r="L6" s="167" t="s">
        <v>243</v>
      </c>
      <c r="M6" s="168" t="s">
        <v>244</v>
      </c>
      <c r="N6" s="169" t="s">
        <v>245</v>
      </c>
      <c r="O6" s="170" t="s">
        <v>246</v>
      </c>
      <c r="P6" s="171" t="s">
        <v>247</v>
      </c>
      <c r="Q6" s="162" t="s">
        <v>248</v>
      </c>
    </row>
    <row r="7" spans="1:17" ht="18.75" customHeight="1" x14ac:dyDescent="0.25">
      <c r="A7" s="172">
        <v>1</v>
      </c>
      <c r="B7" s="173" t="s">
        <v>120</v>
      </c>
      <c r="C7" s="173"/>
      <c r="D7" s="173" t="s">
        <v>119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122</v>
      </c>
      <c r="C8" s="173"/>
      <c r="D8" s="173" t="s">
        <v>102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126</v>
      </c>
      <c r="C9" s="173"/>
      <c r="D9" s="173" t="s">
        <v>124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129</v>
      </c>
      <c r="C10" s="173"/>
      <c r="D10" s="173" t="s">
        <v>128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 t="s">
        <v>131</v>
      </c>
      <c r="C11" s="173"/>
      <c r="D11" s="173" t="s">
        <v>128</v>
      </c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 t="s">
        <v>69</v>
      </c>
      <c r="C12" s="173"/>
      <c r="D12" s="173" t="s">
        <v>128</v>
      </c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 t="s">
        <v>70</v>
      </c>
      <c r="C13" s="173"/>
      <c r="D13" s="173" t="s">
        <v>128</v>
      </c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 t="s">
        <v>132</v>
      </c>
      <c r="C14" s="173"/>
      <c r="D14" s="173" t="s">
        <v>128</v>
      </c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 t="s">
        <v>78</v>
      </c>
      <c r="C15" s="173"/>
      <c r="D15" s="173" t="s">
        <v>128</v>
      </c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 t="s">
        <v>77</v>
      </c>
      <c r="C16" s="173"/>
      <c r="D16" s="173" t="s">
        <v>128</v>
      </c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 t="s">
        <v>134</v>
      </c>
      <c r="C17" s="173"/>
      <c r="D17" s="173" t="s">
        <v>133</v>
      </c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469" priority="17" stopIfTrue="1">
      <formula>$Q7&gt;=1</formula>
    </cfRule>
  </conditionalFormatting>
  <conditionalFormatting sqref="E8:E27 E29:E37">
    <cfRule type="expression" dxfId="468" priority="2" stopIfTrue="1">
      <formula>AND(ROUNDDOWN(($A$4-E8)/365.25,0)&lt;=13,G8&lt;&gt;"OK")</formula>
    </cfRule>
    <cfRule type="expression" dxfId="467" priority="3" stopIfTrue="1">
      <formula>AND(ROUNDDOWN(($A$4-E8)/365.25,0)&lt;=14,G8&lt;&gt;"OK")</formula>
    </cfRule>
    <cfRule type="expression" dxfId="466" priority="4" stopIfTrue="1">
      <formula>AND(ROUNDDOWN(($A$4-E8)/365.25,0)&lt;=17,G8&lt;&gt;"OK")</formula>
    </cfRule>
  </conditionalFormatting>
  <conditionalFormatting sqref="J7:J14">
    <cfRule type="cellIs" dxfId="465" priority="5" stopIfTrue="1" operator="equal">
      <formula>"Z"</formula>
    </cfRule>
  </conditionalFormatting>
  <conditionalFormatting sqref="E8:E156">
    <cfRule type="expression" dxfId="464" priority="6" stopIfTrue="1">
      <formula>AND(ROUNDDOWN(($A$4-E8)/365.25,0)&lt;=13,G8&lt;&gt;"OK")</formula>
    </cfRule>
    <cfRule type="expression" dxfId="463" priority="7" stopIfTrue="1">
      <formula>AND(ROUNDDOWN(($A$4-E8)/365.25,0)&lt;=14,G8&lt;&gt;"OK")</formula>
    </cfRule>
    <cfRule type="expression" dxfId="462" priority="8" stopIfTrue="1">
      <formula>AND(ROUNDDOWN(($A$4-E8)/365.25,0)&lt;=17,G8&lt;&gt;"OK")</formula>
    </cfRule>
  </conditionalFormatting>
  <conditionalFormatting sqref="J7:J156">
    <cfRule type="cellIs" dxfId="461" priority="9" stopIfTrue="1" operator="equal">
      <formula>"Z"</formula>
    </cfRule>
  </conditionalFormatting>
  <conditionalFormatting sqref="A7:D156">
    <cfRule type="expression" dxfId="460" priority="26" stopIfTrue="1">
      <formula>$Q7&gt;=1</formula>
    </cfRule>
  </conditionalFormatting>
  <conditionalFormatting sqref="E7:E17">
    <cfRule type="expression" dxfId="459" priority="11" stopIfTrue="1">
      <formula>AND(ROUNDDOWN(($A$4-E7)/365.25,0)&lt;=13,G7&lt;&gt;"OK")</formula>
    </cfRule>
    <cfRule type="expression" dxfId="458" priority="12" stopIfTrue="1">
      <formula>AND(ROUNDDOWN(($A$4-E7)/365.25,0)&lt;=14,G7&lt;&gt;"OK")</formula>
    </cfRule>
    <cfRule type="expression" dxfId="457" priority="13" stopIfTrue="1">
      <formula>AND(ROUNDDOWN(($A$4-E7)/365.25,0)&lt;=17,G7&lt;&gt;"OK")</formula>
    </cfRule>
  </conditionalFormatting>
  <conditionalFormatting sqref="E7:E17">
    <cfRule type="expression" dxfId="456" priority="14" stopIfTrue="1">
      <formula>AND(ROUNDDOWN(($A$4-E7)/365.25,0)&lt;=13,G7&lt;&gt;"OK")</formula>
    </cfRule>
    <cfRule type="expression" dxfId="455" priority="15" stopIfTrue="1">
      <formula>AND(ROUNDDOWN(($A$4-E7)/365.25,0)&lt;=14,G7&lt;&gt;"OK")</formula>
    </cfRule>
    <cfRule type="expression" dxfId="454" priority="16" stopIfTrue="1">
      <formula>AND(ROUNDDOWN(($A$4-E7)/365.25,0)&lt;=17,G7&lt;&gt;"OK")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ED91-4B92-48F1-8927-D0815B6A8BBA}">
  <sheetPr>
    <tabColor indexed="11"/>
    <pageSetUpPr fitToPage="1"/>
  </sheetPr>
  <dimension ref="A1:AO57"/>
  <sheetViews>
    <sheetView showGridLines="0" showZeros="0" zoomScaleNormal="100" workbookViewId="0">
      <selection activeCell="J40" sqref="J40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441406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34" width="9.109375" style="31" hidden="1" customWidth="1"/>
    <col min="35" max="37" width="9.109375" style="317" customWidth="1"/>
    <col min="38" max="16384" width="8.6640625" style="31"/>
  </cols>
  <sheetData>
    <row r="1" spans="1:37" s="318" customFormat="1" ht="21.75" customHeight="1" x14ac:dyDescent="0.25">
      <c r="A1" s="121" t="str">
        <f>'Altalanos II-U10-FB'!$A$6</f>
        <v>OB</v>
      </c>
      <c r="B1" s="121"/>
      <c r="C1" s="538"/>
      <c r="D1" s="538"/>
      <c r="E1" s="538"/>
      <c r="F1" s="538"/>
      <c r="G1" s="538"/>
      <c r="H1" s="121"/>
      <c r="I1" s="539"/>
      <c r="J1" s="540"/>
      <c r="K1" s="123" t="s">
        <v>229</v>
      </c>
      <c r="L1" s="130"/>
      <c r="M1" s="133"/>
      <c r="N1" s="540"/>
      <c r="O1" s="540" t="s">
        <v>308</v>
      </c>
      <c r="P1" s="540"/>
      <c r="Q1" s="538"/>
      <c r="R1" s="540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541"/>
      <c r="AJ1" s="541"/>
      <c r="AK1" s="541"/>
    </row>
    <row r="2" spans="1:37" s="323" customFormat="1" ht="13.2" x14ac:dyDescent="0.25">
      <c r="A2" s="542" t="s">
        <v>230</v>
      </c>
      <c r="B2" s="129"/>
      <c r="C2" s="129"/>
      <c r="D2" s="129"/>
      <c r="E2" s="129" t="str">
        <f>'Altalanos II-U10-FB'!$A$8</f>
        <v>II.kcs Tenisz U10 Fiú B</v>
      </c>
      <c r="F2" s="129"/>
      <c r="G2" s="543"/>
      <c r="H2" s="544"/>
      <c r="I2" s="544"/>
      <c r="J2" s="545"/>
      <c r="K2" s="130"/>
      <c r="L2" s="130"/>
      <c r="M2" s="130"/>
      <c r="N2" s="545"/>
      <c r="O2" s="544"/>
      <c r="P2" s="545"/>
      <c r="Q2" s="544"/>
      <c r="R2" s="545"/>
      <c r="Y2" s="223"/>
      <c r="Z2" s="224"/>
      <c r="AA2" s="546" t="s">
        <v>111</v>
      </c>
      <c r="AB2" s="547">
        <v>300</v>
      </c>
      <c r="AC2" s="547">
        <v>250</v>
      </c>
      <c r="AD2" s="547">
        <v>200</v>
      </c>
      <c r="AE2" s="547">
        <v>150</v>
      </c>
      <c r="AF2" s="547">
        <v>120</v>
      </c>
      <c r="AG2" s="547">
        <v>90</v>
      </c>
      <c r="AH2" s="547">
        <v>40</v>
      </c>
      <c r="AI2" s="317"/>
      <c r="AJ2" s="317"/>
      <c r="AK2" s="317"/>
    </row>
    <row r="3" spans="1:37" s="324" customFormat="1" ht="11.25" customHeight="1" x14ac:dyDescent="0.25">
      <c r="A3" s="82" t="s">
        <v>222</v>
      </c>
      <c r="B3" s="82"/>
      <c r="C3" s="82"/>
      <c r="D3" s="82"/>
      <c r="E3" s="82"/>
      <c r="F3" s="82"/>
      <c r="G3" s="82" t="s">
        <v>215</v>
      </c>
      <c r="H3" s="82"/>
      <c r="I3" s="82"/>
      <c r="J3" s="226"/>
      <c r="K3" s="82" t="s">
        <v>88</v>
      </c>
      <c r="L3" s="226"/>
      <c r="M3" s="82"/>
      <c r="N3" s="226"/>
      <c r="O3" s="82"/>
      <c r="P3" s="226"/>
      <c r="Q3" s="82"/>
      <c r="R3" s="83" t="s">
        <v>234</v>
      </c>
      <c r="Y3" s="224" t="str">
        <f>IF(K4="OB","A",IF(K4="IX","W",IF(K4="","",K4)))</f>
        <v/>
      </c>
      <c r="Z3" s="224"/>
      <c r="AA3" s="546" t="s">
        <v>101</v>
      </c>
      <c r="AB3" s="547">
        <v>280</v>
      </c>
      <c r="AC3" s="547">
        <v>230</v>
      </c>
      <c r="AD3" s="547">
        <v>180</v>
      </c>
      <c r="AE3" s="547">
        <v>140</v>
      </c>
      <c r="AF3" s="547">
        <v>80</v>
      </c>
      <c r="AG3" s="547">
        <v>0</v>
      </c>
      <c r="AH3" s="547">
        <v>0</v>
      </c>
      <c r="AI3" s="317"/>
      <c r="AJ3" s="317"/>
      <c r="AK3" s="317"/>
    </row>
    <row r="4" spans="1:37" s="326" customFormat="1" ht="11.25" customHeight="1" thickBot="1" x14ac:dyDescent="0.3">
      <c r="A4" s="1093">
        <f>'Altalanos II-U10-FB'!$A$10</f>
        <v>46147</v>
      </c>
      <c r="B4" s="1093"/>
      <c r="C4" s="1093"/>
      <c r="D4" s="153"/>
      <c r="E4" s="548"/>
      <c r="F4" s="548"/>
      <c r="G4" s="548" t="str">
        <f>'Altalanos II-U10-FB'!$C$10</f>
        <v>Berettyóújfalu</v>
      </c>
      <c r="H4" s="549"/>
      <c r="I4" s="548"/>
      <c r="J4" s="550"/>
      <c r="K4" s="551"/>
      <c r="L4" s="550"/>
      <c r="M4" s="552"/>
      <c r="N4" s="550"/>
      <c r="O4" s="548"/>
      <c r="P4" s="550"/>
      <c r="Q4" s="548"/>
      <c r="R4" s="156">
        <f>'Altalanos II-U10-FB'!$E$10</f>
        <v>0</v>
      </c>
      <c r="Y4" s="224"/>
      <c r="Z4" s="224"/>
      <c r="AA4" s="546" t="s">
        <v>251</v>
      </c>
      <c r="AB4" s="547">
        <v>250</v>
      </c>
      <c r="AC4" s="547">
        <v>200</v>
      </c>
      <c r="AD4" s="547">
        <v>150</v>
      </c>
      <c r="AE4" s="547">
        <v>120</v>
      </c>
      <c r="AF4" s="547">
        <v>90</v>
      </c>
      <c r="AG4" s="547">
        <v>60</v>
      </c>
      <c r="AH4" s="547">
        <v>25</v>
      </c>
      <c r="AI4" s="317"/>
      <c r="AJ4" s="317"/>
      <c r="AK4" s="317"/>
    </row>
    <row r="5" spans="1:37" s="324" customFormat="1" ht="13.2" x14ac:dyDescent="0.25">
      <c r="A5" s="330"/>
      <c r="B5" s="331" t="s">
        <v>293</v>
      </c>
      <c r="C5" s="332" t="s">
        <v>257</v>
      </c>
      <c r="D5" s="331" t="s">
        <v>294</v>
      </c>
      <c r="E5" s="331" t="s">
        <v>295</v>
      </c>
      <c r="F5" s="333" t="s">
        <v>225</v>
      </c>
      <c r="G5" s="333" t="s">
        <v>226</v>
      </c>
      <c r="H5" s="333"/>
      <c r="I5" s="333" t="s">
        <v>236</v>
      </c>
      <c r="J5" s="333"/>
      <c r="K5" s="331" t="s">
        <v>296</v>
      </c>
      <c r="L5" s="334"/>
      <c r="M5" s="331" t="s">
        <v>309</v>
      </c>
      <c r="N5" s="334"/>
      <c r="O5" s="331" t="s">
        <v>297</v>
      </c>
      <c r="P5" s="334"/>
      <c r="Q5" s="331" t="s">
        <v>298</v>
      </c>
      <c r="R5" s="335"/>
      <c r="Y5" s="224">
        <f>IF(OR('Altalanos II-U10-FB'!$A$8="F1",'Altalanos II-U10-FB'!$A$8="F2",'Altalanos II-U10-FB'!$A$8="N1",'Altalanos II-U10-FB'!$A$8="N2"),1,2)</f>
        <v>2</v>
      </c>
      <c r="Z5" s="224"/>
      <c r="AA5" s="546" t="s">
        <v>254</v>
      </c>
      <c r="AB5" s="547">
        <v>200</v>
      </c>
      <c r="AC5" s="547">
        <v>150</v>
      </c>
      <c r="AD5" s="547">
        <v>120</v>
      </c>
      <c r="AE5" s="547">
        <v>90</v>
      </c>
      <c r="AF5" s="547">
        <v>60</v>
      </c>
      <c r="AG5" s="547">
        <v>40</v>
      </c>
      <c r="AH5" s="547">
        <v>15</v>
      </c>
      <c r="AI5" s="317"/>
      <c r="AJ5" s="317"/>
      <c r="AK5" s="317"/>
    </row>
    <row r="6" spans="1:37" s="336" customFormat="1" ht="10.5" customHeight="1" thickBot="1" x14ac:dyDescent="0.3">
      <c r="A6" s="553"/>
      <c r="B6" s="338"/>
      <c r="C6" s="338"/>
      <c r="D6" s="338"/>
      <c r="E6" s="338"/>
      <c r="F6" s="337" t="str">
        <f>IF(Y3="","",CONCATENATE(AH1," / ",VLOOKUP(Y3,AB1:AH1,5)," pont"))</f>
        <v/>
      </c>
      <c r="G6" s="339"/>
      <c r="H6" s="340"/>
      <c r="I6" s="339"/>
      <c r="J6" s="341"/>
      <c r="K6" s="338" t="str">
        <f>IF(Y3="","",CONCATENATE(VLOOKUP(Y3,AB1:AH1,4)," pont"))</f>
        <v/>
      </c>
      <c r="L6" s="341"/>
      <c r="M6" s="338" t="str">
        <f>IF(Y3="","",CONCATENATE(VLOOKUP(Y3,AB1:AH1,3)," pont"))</f>
        <v/>
      </c>
      <c r="N6" s="341"/>
      <c r="O6" s="338" t="str">
        <f>IF(Y3="","",CONCATENATE(VLOOKUP(Y3,AB1:AH1,2)," pont"))</f>
        <v/>
      </c>
      <c r="P6" s="341"/>
      <c r="Q6" s="338" t="str">
        <f>IF(Y3="","",CONCATENATE(VLOOKUP(Y3,AB1:AH1,1)," pont"))</f>
        <v/>
      </c>
      <c r="R6" s="342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554"/>
      <c r="AJ6" s="554"/>
      <c r="AK6" s="554"/>
    </row>
    <row r="7" spans="1:37" s="86" customFormat="1" ht="12.75" customHeight="1" x14ac:dyDescent="0.25">
      <c r="A7" s="347">
        <v>1</v>
      </c>
      <c r="B7" s="555">
        <f>IF($E7="","",VLOOKUP($E7,'1MD ELO II-U10-FB'!$A$7:$O$22,14))</f>
        <v>0</v>
      </c>
      <c r="C7" s="556">
        <f>IF($E7="","",VLOOKUP($E7,'1MD ELO II-U10-FB'!$A$7:$O$22,15))</f>
        <v>0</v>
      </c>
      <c r="D7" s="556">
        <f>IF($E7="","",VLOOKUP($E7,'1MD ELO II-U10-FB'!$A$7:$O$22,5))</f>
        <v>0</v>
      </c>
      <c r="E7" s="557">
        <v>1</v>
      </c>
      <c r="F7" s="558" t="str">
        <f>UPPER(IF($E7="","",VLOOKUP($E7,'1MD ELO II-U10-FB'!$A$7:$O$22,2)))</f>
        <v>KOVÁCS ÁRON GÁBOR</v>
      </c>
      <c r="G7" s="558">
        <f>IF($E7="","",VLOOKUP($E7,'1MD ELO II-U10-FB'!$A$7:$O$22,3))</f>
        <v>0</v>
      </c>
      <c r="H7" s="558"/>
      <c r="I7" s="558" t="str">
        <f>IF($E7="","",VLOOKUP($E7,'1MD ELO II-U10-FB'!$A$7:$O$22,4))</f>
        <v>Szent József Katolikus Óvoda, Általános Iskola, Gimnázium és Kollégium</v>
      </c>
      <c r="J7" s="559"/>
      <c r="K7" s="560"/>
      <c r="L7" s="560"/>
      <c r="M7" s="560"/>
      <c r="N7" s="560"/>
      <c r="O7" s="353"/>
      <c r="P7" s="354"/>
      <c r="Q7" s="355"/>
      <c r="R7" s="356"/>
      <c r="S7" s="357"/>
      <c r="U7" s="561" t="str">
        <f>'Birók II-U10-FB'!P21</f>
        <v>Bíró</v>
      </c>
      <c r="Y7" s="224"/>
      <c r="Z7" s="224"/>
      <c r="AA7" s="546" t="s">
        <v>265</v>
      </c>
      <c r="AB7" s="547">
        <v>120</v>
      </c>
      <c r="AC7" s="547">
        <v>90</v>
      </c>
      <c r="AD7" s="547">
        <v>60</v>
      </c>
      <c r="AE7" s="547">
        <v>40</v>
      </c>
      <c r="AF7" s="547">
        <v>25</v>
      </c>
      <c r="AG7" s="547">
        <v>10</v>
      </c>
      <c r="AH7" s="547">
        <v>5</v>
      </c>
      <c r="AI7" s="317"/>
      <c r="AJ7" s="317"/>
      <c r="AK7" s="317"/>
    </row>
    <row r="8" spans="1:37" s="86" customFormat="1" ht="12.75" customHeight="1" x14ac:dyDescent="0.25">
      <c r="A8" s="359"/>
      <c r="B8" s="562"/>
      <c r="C8" s="563"/>
      <c r="D8" s="563"/>
      <c r="E8" s="564"/>
      <c r="F8" s="560"/>
      <c r="G8" s="560"/>
      <c r="H8" s="565"/>
      <c r="I8" s="566" t="s">
        <v>299</v>
      </c>
      <c r="J8" s="365" t="s">
        <v>310</v>
      </c>
      <c r="K8" s="567" t="str">
        <f>UPPER(IF(OR(J8="a",J8="as"),F7,IF(OR(J8="b",J8="bs"),F9,0)))</f>
        <v>KOVÁCS ÁRON GÁBOR</v>
      </c>
      <c r="L8" s="567"/>
      <c r="M8" s="560"/>
      <c r="N8" s="560"/>
      <c r="O8" s="353"/>
      <c r="P8" s="354"/>
      <c r="Q8" s="355"/>
      <c r="R8" s="356"/>
      <c r="S8" s="357"/>
      <c r="U8" s="568" t="str">
        <f>'Birók II-U10-FB'!P22</f>
        <v xml:space="preserve"> </v>
      </c>
      <c r="Y8" s="224"/>
      <c r="Z8" s="224"/>
      <c r="AA8" s="546" t="s">
        <v>266</v>
      </c>
      <c r="AB8" s="547">
        <v>90</v>
      </c>
      <c r="AC8" s="547">
        <v>60</v>
      </c>
      <c r="AD8" s="547">
        <v>40</v>
      </c>
      <c r="AE8" s="547">
        <v>25</v>
      </c>
      <c r="AF8" s="547">
        <v>10</v>
      </c>
      <c r="AG8" s="547">
        <v>5</v>
      </c>
      <c r="AH8" s="547">
        <v>2</v>
      </c>
      <c r="AI8" s="317"/>
      <c r="AJ8" s="317"/>
      <c r="AK8" s="317"/>
    </row>
    <row r="9" spans="1:37" s="86" customFormat="1" ht="12.75" customHeight="1" x14ac:dyDescent="0.25">
      <c r="A9" s="359">
        <v>2</v>
      </c>
      <c r="B9" s="555" t="str">
        <f>IF($E9="","",VLOOKUP($E9,'1MD ELO II-U10-FB'!$A$7:$O$22,14))</f>
        <v/>
      </c>
      <c r="C9" s="556" t="str">
        <f>IF($E9="","",VLOOKUP($E9,'1MD ELO II-U10-FB'!$A$7:$O$22,15))</f>
        <v/>
      </c>
      <c r="D9" s="556" t="str">
        <f>IF($E9="","",VLOOKUP($E9,'1MD ELO II-U10-FB'!$A$7:$O$22,5))</f>
        <v/>
      </c>
      <c r="E9" s="557"/>
      <c r="F9" s="569" t="str">
        <f>UPPER(IF($E9="","",VLOOKUP($E9,'1MD ELO II-U10-FB'!$A$7:$O$22,2)))</f>
        <v/>
      </c>
      <c r="G9" s="569" t="str">
        <f>IF($E9="","",VLOOKUP($E9,'1MD ELO II-U10-FB'!$A$7:$O$22,3))</f>
        <v/>
      </c>
      <c r="H9" s="569"/>
      <c r="I9" s="558" t="str">
        <f>IF($E9="","",VLOOKUP($E9,'1MD ELO II-U10-FB'!$A$7:$O$22,4))</f>
        <v/>
      </c>
      <c r="J9" s="570"/>
      <c r="K9" s="560"/>
      <c r="L9" s="571"/>
      <c r="M9" s="560"/>
      <c r="N9" s="560"/>
      <c r="O9" s="353"/>
      <c r="P9" s="354"/>
      <c r="Q9" s="355"/>
      <c r="R9" s="356"/>
      <c r="S9" s="357"/>
      <c r="U9" s="568" t="str">
        <f>'Birók II-U10-FB'!P23</f>
        <v xml:space="preserve"> </v>
      </c>
      <c r="Y9" s="224"/>
      <c r="Z9" s="224"/>
      <c r="AA9" s="546" t="s">
        <v>267</v>
      </c>
      <c r="AB9" s="547">
        <v>60</v>
      </c>
      <c r="AC9" s="547">
        <v>40</v>
      </c>
      <c r="AD9" s="547">
        <v>25</v>
      </c>
      <c r="AE9" s="547">
        <v>10</v>
      </c>
      <c r="AF9" s="547">
        <v>5</v>
      </c>
      <c r="AG9" s="547">
        <v>2</v>
      </c>
      <c r="AH9" s="547">
        <v>1</v>
      </c>
      <c r="AI9" s="317"/>
      <c r="AJ9" s="317"/>
      <c r="AK9" s="317"/>
    </row>
    <row r="10" spans="1:37" s="86" customFormat="1" ht="12.75" customHeight="1" x14ac:dyDescent="0.25">
      <c r="A10" s="359"/>
      <c r="B10" s="562"/>
      <c r="C10" s="563"/>
      <c r="D10" s="563"/>
      <c r="E10" s="572"/>
      <c r="F10" s="560"/>
      <c r="G10" s="560"/>
      <c r="H10" s="565"/>
      <c r="I10" s="560"/>
      <c r="J10" s="573"/>
      <c r="K10" s="574" t="s">
        <v>299</v>
      </c>
      <c r="L10" s="372"/>
      <c r="M10" s="567" t="str">
        <f>UPPER(IF(OR(L10="a",L10="as"),K8,IF(OR(L10="b",L10="bs"),K12,0)))</f>
        <v>0</v>
      </c>
      <c r="N10" s="575"/>
      <c r="O10" s="576"/>
      <c r="P10" s="576"/>
      <c r="Q10" s="355"/>
      <c r="R10" s="356"/>
      <c r="S10" s="357"/>
      <c r="U10" s="568" t="str">
        <f>'Birók II-U10-FB'!P24</f>
        <v xml:space="preserve"> </v>
      </c>
      <c r="Y10" s="224"/>
      <c r="Z10" s="224"/>
      <c r="AA10" s="546" t="s">
        <v>268</v>
      </c>
      <c r="AB10" s="547">
        <v>40</v>
      </c>
      <c r="AC10" s="547">
        <v>25</v>
      </c>
      <c r="AD10" s="547">
        <v>15</v>
      </c>
      <c r="AE10" s="547">
        <v>7</v>
      </c>
      <c r="AF10" s="547">
        <v>4</v>
      </c>
      <c r="AG10" s="547">
        <v>1</v>
      </c>
      <c r="AH10" s="547">
        <v>0</v>
      </c>
      <c r="AI10" s="317"/>
      <c r="AJ10" s="317"/>
      <c r="AK10" s="317"/>
    </row>
    <row r="11" spans="1:37" s="86" customFormat="1" ht="12.75" customHeight="1" x14ac:dyDescent="0.25">
      <c r="A11" s="359">
        <v>3</v>
      </c>
      <c r="B11" s="555">
        <f>IF($E11="","",VLOOKUP($E11,'1MD ELO II-U10-FB'!$A$7:$O$22,14))</f>
        <v>0</v>
      </c>
      <c r="C11" s="556">
        <f>IF($E11="","",VLOOKUP($E11,'1MD ELO II-U10-FB'!$A$7:$O$22,15))</f>
        <v>0</v>
      </c>
      <c r="D11" s="556">
        <f>IF($E11="","",VLOOKUP($E11,'1MD ELO II-U10-FB'!$A$7:$O$22,5))</f>
        <v>0</v>
      </c>
      <c r="E11" s="557">
        <v>3</v>
      </c>
      <c r="F11" s="569" t="str">
        <f>UPPER(IF($E11="","",VLOOKUP($E11,'1MD ELO II-U10-FB'!$A$7:$O$22,2)))</f>
        <v>GAZDAG GERGŐ VILMOS</v>
      </c>
      <c r="G11" s="569">
        <f>IF($E11="","",VLOOKUP($E11,'1MD ELO II-U10-FB'!$A$7:$O$22,3))</f>
        <v>0</v>
      </c>
      <c r="H11" s="569"/>
      <c r="I11" s="569" t="str">
        <f>IF($E11="","",VLOOKUP($E11,'1MD ELO II-U10-FB'!$A$7:$O$22,4))</f>
        <v>Berettyóújfalui II. Rákóczi Ferenc Általános Iskola</v>
      </c>
      <c r="J11" s="559"/>
      <c r="K11" s="560"/>
      <c r="L11" s="577"/>
      <c r="M11" s="560"/>
      <c r="N11" s="578"/>
      <c r="O11" s="576"/>
      <c r="P11" s="576"/>
      <c r="Q11" s="355"/>
      <c r="R11" s="356"/>
      <c r="S11" s="357"/>
      <c r="U11" s="568" t="str">
        <f>'Birók II-U10-FB'!P25</f>
        <v xml:space="preserve"> </v>
      </c>
      <c r="Y11" s="224"/>
      <c r="Z11" s="224"/>
      <c r="AA11" s="546" t="s">
        <v>269</v>
      </c>
      <c r="AB11" s="547">
        <v>25</v>
      </c>
      <c r="AC11" s="547">
        <v>15</v>
      </c>
      <c r="AD11" s="547">
        <v>10</v>
      </c>
      <c r="AE11" s="547">
        <v>6</v>
      </c>
      <c r="AF11" s="547">
        <v>3</v>
      </c>
      <c r="AG11" s="547">
        <v>1</v>
      </c>
      <c r="AH11" s="547">
        <v>0</v>
      </c>
      <c r="AI11" s="317"/>
      <c r="AJ11" s="317"/>
      <c r="AK11" s="317"/>
    </row>
    <row r="12" spans="1:37" s="86" customFormat="1" ht="12.75" customHeight="1" x14ac:dyDescent="0.25">
      <c r="A12" s="359"/>
      <c r="B12" s="562"/>
      <c r="C12" s="563"/>
      <c r="D12" s="563"/>
      <c r="E12" s="572"/>
      <c r="F12" s="560"/>
      <c r="G12" s="560"/>
      <c r="H12" s="565"/>
      <c r="I12" s="566" t="s">
        <v>299</v>
      </c>
      <c r="J12" s="365"/>
      <c r="K12" s="567" t="str">
        <f>UPPER(IF(OR(J12="a",J12="as"),F11,IF(OR(J12="b",J12="bs"),F13,0)))</f>
        <v>0</v>
      </c>
      <c r="L12" s="579"/>
      <c r="M12" s="560"/>
      <c r="N12" s="578"/>
      <c r="O12" s="576"/>
      <c r="P12" s="576"/>
      <c r="Q12" s="355"/>
      <c r="R12" s="356"/>
      <c r="S12" s="357"/>
      <c r="U12" s="568" t="str">
        <f>'Birók II-U10-FB'!P26</f>
        <v xml:space="preserve"> </v>
      </c>
      <c r="Y12" s="224"/>
      <c r="Z12" s="224"/>
      <c r="AA12" s="546" t="s">
        <v>271</v>
      </c>
      <c r="AB12" s="547">
        <v>15</v>
      </c>
      <c r="AC12" s="547">
        <v>10</v>
      </c>
      <c r="AD12" s="547">
        <v>6</v>
      </c>
      <c r="AE12" s="547">
        <v>3</v>
      </c>
      <c r="AF12" s="547">
        <v>1</v>
      </c>
      <c r="AG12" s="547">
        <v>0</v>
      </c>
      <c r="AH12" s="547">
        <v>0</v>
      </c>
      <c r="AI12" s="317"/>
      <c r="AJ12" s="317"/>
      <c r="AK12" s="317"/>
    </row>
    <row r="13" spans="1:37" s="86" customFormat="1" ht="12.75" customHeight="1" x14ac:dyDescent="0.25">
      <c r="A13" s="359">
        <v>4</v>
      </c>
      <c r="B13" s="555">
        <f>IF($E13="","",VLOOKUP($E13,'1MD ELO II-U10-FB'!$A$7:$O$22,14))</f>
        <v>0</v>
      </c>
      <c r="C13" s="556">
        <f>IF($E13="","",VLOOKUP($E13,'1MD ELO II-U10-FB'!$A$7:$O$22,15))</f>
        <v>0</v>
      </c>
      <c r="D13" s="556">
        <f>IF($E13="","",VLOOKUP($E13,'1MD ELO II-U10-FB'!$A$7:$O$22,5))</f>
        <v>0</v>
      </c>
      <c r="E13" s="557">
        <v>4</v>
      </c>
      <c r="F13" s="569" t="str">
        <f>UPPER(IF($E13="","",VLOOKUP($E13,'1MD ELO II-U10-FB'!$A$7:$O$22,2)))</f>
        <v>VÉGH-LUDMANN ALEXANDER</v>
      </c>
      <c r="G13" s="569">
        <f>IF($E13="","",VLOOKUP($E13,'1MD ELO II-U10-FB'!$A$7:$O$22,3))</f>
        <v>0</v>
      </c>
      <c r="H13" s="569"/>
      <c r="I13" s="569" t="str">
        <f>IF($E13="","",VLOOKUP($E13,'1MD ELO II-U10-FB'!$A$7:$O$22,4))</f>
        <v>Berettyóújfalui József Attila Általános Iskola</v>
      </c>
      <c r="J13" s="580"/>
      <c r="K13" s="560"/>
      <c r="L13" s="560"/>
      <c r="M13" s="560"/>
      <c r="N13" s="578"/>
      <c r="O13" s="576"/>
      <c r="P13" s="576"/>
      <c r="Q13" s="355"/>
      <c r="R13" s="356"/>
      <c r="S13" s="357"/>
      <c r="U13" s="568" t="str">
        <f>'Birók II-U10-FB'!P27</f>
        <v xml:space="preserve"> </v>
      </c>
      <c r="Y13" s="224"/>
      <c r="Z13" s="224"/>
      <c r="AA13" s="546" t="s">
        <v>272</v>
      </c>
      <c r="AB13" s="547">
        <v>10</v>
      </c>
      <c r="AC13" s="547">
        <v>6</v>
      </c>
      <c r="AD13" s="547">
        <v>3</v>
      </c>
      <c r="AE13" s="547">
        <v>1</v>
      </c>
      <c r="AF13" s="547">
        <v>0</v>
      </c>
      <c r="AG13" s="547">
        <v>0</v>
      </c>
      <c r="AH13" s="547">
        <v>0</v>
      </c>
      <c r="AI13" s="317"/>
      <c r="AJ13" s="317"/>
      <c r="AK13" s="317"/>
    </row>
    <row r="14" spans="1:37" s="86" customFormat="1" ht="12.75" customHeight="1" x14ac:dyDescent="0.25">
      <c r="A14" s="359"/>
      <c r="B14" s="562"/>
      <c r="C14" s="563"/>
      <c r="D14" s="563"/>
      <c r="E14" s="572"/>
      <c r="F14" s="560"/>
      <c r="G14" s="560"/>
      <c r="H14" s="565"/>
      <c r="I14" s="581"/>
      <c r="J14" s="573"/>
      <c r="K14" s="560"/>
      <c r="L14" s="560"/>
      <c r="M14" s="574" t="s">
        <v>299</v>
      </c>
      <c r="N14" s="372"/>
      <c r="O14" s="567" t="str">
        <f>UPPER(IF(OR(N14="a",N14="as"),M10,IF(OR(N14="b",N14="bs"),M18,0)))</f>
        <v>0</v>
      </c>
      <c r="P14" s="575"/>
      <c r="Q14" s="355"/>
      <c r="R14" s="356"/>
      <c r="S14" s="357"/>
      <c r="U14" s="568" t="str">
        <f>'Birók II-U10-FB'!P28</f>
        <v xml:space="preserve"> </v>
      </c>
      <c r="Y14" s="224"/>
      <c r="Z14" s="224"/>
      <c r="AA14" s="546" t="s">
        <v>273</v>
      </c>
      <c r="AB14" s="547">
        <v>3</v>
      </c>
      <c r="AC14" s="547">
        <v>2</v>
      </c>
      <c r="AD14" s="547">
        <v>1</v>
      </c>
      <c r="AE14" s="547">
        <v>0</v>
      </c>
      <c r="AF14" s="547">
        <v>0</v>
      </c>
      <c r="AG14" s="547">
        <v>0</v>
      </c>
      <c r="AH14" s="547">
        <v>0</v>
      </c>
      <c r="AI14" s="317"/>
      <c r="AJ14" s="317"/>
      <c r="AK14" s="317"/>
    </row>
    <row r="15" spans="1:37" s="86" customFormat="1" ht="12.75" customHeight="1" x14ac:dyDescent="0.25">
      <c r="A15" s="347">
        <v>5</v>
      </c>
      <c r="B15" s="555">
        <f>IF($E15="","",VLOOKUP($E15,'1MD ELO II-U10-FB'!$A$7:$O$22,14))</f>
        <v>0</v>
      </c>
      <c r="C15" s="556">
        <f>IF($E15="","",VLOOKUP($E15,'1MD ELO II-U10-FB'!$A$7:$O$22,15))</f>
        <v>0</v>
      </c>
      <c r="D15" s="556">
        <f>IF($E15="","",VLOOKUP($E15,'1MD ELO II-U10-FB'!$A$7:$O$22,5))</f>
        <v>0</v>
      </c>
      <c r="E15" s="557">
        <v>6</v>
      </c>
      <c r="F15" s="558" t="str">
        <f>UPPER(IF($E15="","",VLOOKUP($E15,'1MD ELO II-U10-FB'!$A$7:$O$22,2)))</f>
        <v>VARGA TAMÁS</v>
      </c>
      <c r="G15" s="558">
        <f>IF($E15="","",VLOOKUP($E15,'1MD ELO II-U10-FB'!$A$7:$O$22,3))</f>
        <v>0</v>
      </c>
      <c r="H15" s="558"/>
      <c r="I15" s="558" t="str">
        <f>IF($E15="","",VLOOKUP($E15,'1MD ELO II-U10-FB'!$A$7:$O$22,4))</f>
        <v>Berettyóújfalui József Attila Általános Iskola</v>
      </c>
      <c r="J15" s="582"/>
      <c r="K15" s="560"/>
      <c r="L15" s="560"/>
      <c r="M15" s="560"/>
      <c r="N15" s="578"/>
      <c r="O15" s="560"/>
      <c r="P15" s="578"/>
      <c r="Q15" s="355"/>
      <c r="R15" s="356"/>
      <c r="S15" s="357"/>
      <c r="U15" s="568" t="str">
        <f>'Birók II-U10-FB'!P29</f>
        <v xml:space="preserve"> </v>
      </c>
      <c r="Y15" s="224"/>
      <c r="Z15" s="224"/>
      <c r="AA15" s="546"/>
      <c r="AB15" s="546"/>
      <c r="AC15" s="546"/>
      <c r="AD15" s="546"/>
      <c r="AE15" s="546"/>
      <c r="AF15" s="546"/>
      <c r="AG15" s="546"/>
      <c r="AH15" s="546"/>
      <c r="AI15" s="317"/>
      <c r="AJ15" s="317"/>
      <c r="AK15" s="317"/>
    </row>
    <row r="16" spans="1:37" s="86" customFormat="1" ht="12.75" customHeight="1" thickBot="1" x14ac:dyDescent="0.3">
      <c r="A16" s="359"/>
      <c r="B16" s="562"/>
      <c r="C16" s="563"/>
      <c r="D16" s="563"/>
      <c r="E16" s="572"/>
      <c r="F16" s="560"/>
      <c r="G16" s="560"/>
      <c r="H16" s="565"/>
      <c r="I16" s="566" t="s">
        <v>299</v>
      </c>
      <c r="J16" s="365"/>
      <c r="K16" s="567" t="str">
        <f>UPPER(IF(OR(J16="a",J16="as"),F15,IF(OR(J16="b",J16="bs"),F17,0)))</f>
        <v>0</v>
      </c>
      <c r="L16" s="567"/>
      <c r="M16" s="560"/>
      <c r="N16" s="578"/>
      <c r="O16" s="576"/>
      <c r="P16" s="578"/>
      <c r="Q16" s="355"/>
      <c r="R16" s="356"/>
      <c r="S16" s="357"/>
      <c r="U16" s="583" t="str">
        <f>'Birók II-U10-FB'!P30</f>
        <v>Egyik sem</v>
      </c>
      <c r="Y16" s="224"/>
      <c r="Z16" s="224"/>
      <c r="AA16" s="546" t="s">
        <v>111</v>
      </c>
      <c r="AB16" s="547">
        <v>150</v>
      </c>
      <c r="AC16" s="547">
        <v>120</v>
      </c>
      <c r="AD16" s="547">
        <v>90</v>
      </c>
      <c r="AE16" s="547">
        <v>60</v>
      </c>
      <c r="AF16" s="547">
        <v>40</v>
      </c>
      <c r="AG16" s="547">
        <v>25</v>
      </c>
      <c r="AH16" s="547">
        <v>15</v>
      </c>
      <c r="AI16" s="317"/>
      <c r="AJ16" s="317"/>
      <c r="AK16" s="317"/>
    </row>
    <row r="17" spans="1:41" s="86" customFormat="1" ht="12.75" customHeight="1" x14ac:dyDescent="0.25">
      <c r="A17" s="359">
        <v>6</v>
      </c>
      <c r="B17" s="555">
        <f>IF($E17="","",VLOOKUP($E17,'1MD ELO II-U10-FB'!$A$7:$O$22,14))</f>
        <v>0</v>
      </c>
      <c r="C17" s="556">
        <f>IF($E17="","",VLOOKUP($E17,'1MD ELO II-U10-FB'!$A$7:$O$22,15))</f>
        <v>0</v>
      </c>
      <c r="D17" s="556">
        <f>IF($E17="","",VLOOKUP($E17,'1MD ELO II-U10-FB'!$A$7:$O$22,5))</f>
        <v>0</v>
      </c>
      <c r="E17" s="557">
        <v>7</v>
      </c>
      <c r="F17" s="569" t="str">
        <f>UPPER(IF($E17="","",VLOOKUP($E17,'1MD ELO II-U10-FB'!$A$7:$O$22,2)))</f>
        <v>MAHFOUD ANTÓNIÓ</v>
      </c>
      <c r="G17" s="569">
        <f>IF($E17="","",VLOOKUP($E17,'1MD ELO II-U10-FB'!$A$7:$O$22,3))</f>
        <v>0</v>
      </c>
      <c r="H17" s="569"/>
      <c r="I17" s="569" t="str">
        <f>IF($E17="","",VLOOKUP($E17,'1MD ELO II-U10-FB'!$A$7:$O$22,4))</f>
        <v>Berettyóújfalui József Attila Általános Iskola</v>
      </c>
      <c r="J17" s="570"/>
      <c r="K17" s="560"/>
      <c r="L17" s="571"/>
      <c r="M17" s="560"/>
      <c r="N17" s="578"/>
      <c r="O17" s="576"/>
      <c r="P17" s="578"/>
      <c r="Q17" s="355"/>
      <c r="R17" s="356"/>
      <c r="S17" s="357"/>
      <c r="Y17" s="224"/>
      <c r="Z17" s="224"/>
      <c r="AA17" s="546" t="s">
        <v>251</v>
      </c>
      <c r="AB17" s="547">
        <v>120</v>
      </c>
      <c r="AC17" s="547">
        <v>90</v>
      </c>
      <c r="AD17" s="547">
        <v>60</v>
      </c>
      <c r="AE17" s="547">
        <v>40</v>
      </c>
      <c r="AF17" s="547">
        <v>25</v>
      </c>
      <c r="AG17" s="547">
        <v>15</v>
      </c>
      <c r="AH17" s="547">
        <v>8</v>
      </c>
      <c r="AI17" s="317"/>
      <c r="AJ17" s="317"/>
      <c r="AK17" s="317"/>
    </row>
    <row r="18" spans="1:41" s="86" customFormat="1" ht="12.75" customHeight="1" x14ac:dyDescent="0.25">
      <c r="A18" s="359"/>
      <c r="B18" s="562"/>
      <c r="C18" s="563"/>
      <c r="D18" s="563"/>
      <c r="E18" s="572"/>
      <c r="F18" s="560"/>
      <c r="G18" s="560"/>
      <c r="H18" s="565"/>
      <c r="I18" s="560"/>
      <c r="J18" s="573"/>
      <c r="K18" s="574" t="s">
        <v>299</v>
      </c>
      <c r="L18" s="372"/>
      <c r="M18" s="567" t="str">
        <f>UPPER(IF(OR(L18="a",L18="as"),K16,IF(OR(L18="b",L18="bs"),K20,0)))</f>
        <v>0</v>
      </c>
      <c r="N18" s="584"/>
      <c r="O18" s="576"/>
      <c r="P18" s="578"/>
      <c r="Q18" s="355"/>
      <c r="R18" s="356"/>
      <c r="S18" s="357"/>
      <c r="Y18" s="224"/>
      <c r="Z18" s="224"/>
      <c r="AA18" s="546" t="s">
        <v>254</v>
      </c>
      <c r="AB18" s="547">
        <v>90</v>
      </c>
      <c r="AC18" s="547">
        <v>60</v>
      </c>
      <c r="AD18" s="547">
        <v>40</v>
      </c>
      <c r="AE18" s="547">
        <v>25</v>
      </c>
      <c r="AF18" s="547">
        <v>15</v>
      </c>
      <c r="AG18" s="547">
        <v>8</v>
      </c>
      <c r="AH18" s="547">
        <v>4</v>
      </c>
      <c r="AI18" s="317"/>
      <c r="AJ18" s="317"/>
      <c r="AK18" s="317"/>
    </row>
    <row r="19" spans="1:41" s="86" customFormat="1" ht="12.75" customHeight="1" x14ac:dyDescent="0.25">
      <c r="A19" s="359">
        <v>7</v>
      </c>
      <c r="B19" s="555">
        <f>IF($E19="","",VLOOKUP($E19,'1MD ELO II-U10-FB'!$A$7:$O$22,14))</f>
        <v>0</v>
      </c>
      <c r="C19" s="556">
        <f>IF($E19="","",VLOOKUP($E19,'1MD ELO II-U10-FB'!$A$7:$O$22,15))</f>
        <v>0</v>
      </c>
      <c r="D19" s="556">
        <f>IF($E19="","",VLOOKUP($E19,'1MD ELO II-U10-FB'!$A$7:$O$22,5))</f>
        <v>0</v>
      </c>
      <c r="E19" s="557">
        <v>11</v>
      </c>
      <c r="F19" s="569" t="str">
        <f>UPPER(IF($E19="","",VLOOKUP($E19,'1MD ELO II-U10-FB'!$A$7:$O$22,2)))</f>
        <v>ÁDÁM KRISTÓF</v>
      </c>
      <c r="G19" s="569">
        <f>IF($E19="","",VLOOKUP($E19,'1MD ELO II-U10-FB'!$A$7:$O$22,3))</f>
        <v>0</v>
      </c>
      <c r="H19" s="569"/>
      <c r="I19" s="569" t="str">
        <f>IF($E19="","",VLOOKUP($E19,'1MD ELO II-U10-FB'!$A$7:$O$22,4))</f>
        <v>Berettyóújfalui Diószegi Kis István Református Két Tanítási Nyelvű Általános Iskola és Alapfokú Művészeti Iskola</v>
      </c>
      <c r="J19" s="559"/>
      <c r="K19" s="560"/>
      <c r="L19" s="577"/>
      <c r="M19" s="560"/>
      <c r="N19" s="576"/>
      <c r="O19" s="576"/>
      <c r="P19" s="578"/>
      <c r="Q19" s="355"/>
      <c r="R19" s="356"/>
      <c r="S19" s="357"/>
      <c r="Y19" s="224"/>
      <c r="Z19" s="224"/>
      <c r="AA19" s="546" t="s">
        <v>264</v>
      </c>
      <c r="AB19" s="547">
        <v>60</v>
      </c>
      <c r="AC19" s="547">
        <v>40</v>
      </c>
      <c r="AD19" s="547">
        <v>25</v>
      </c>
      <c r="AE19" s="547">
        <v>15</v>
      </c>
      <c r="AF19" s="547">
        <v>8</v>
      </c>
      <c r="AG19" s="547">
        <v>4</v>
      </c>
      <c r="AH19" s="547">
        <v>2</v>
      </c>
      <c r="AI19" s="317"/>
      <c r="AJ19" s="317"/>
      <c r="AK19" s="317"/>
    </row>
    <row r="20" spans="1:41" s="86" customFormat="1" ht="12.75" customHeight="1" x14ac:dyDescent="0.25">
      <c r="A20" s="359"/>
      <c r="B20" s="562"/>
      <c r="C20" s="563"/>
      <c r="D20" s="563"/>
      <c r="E20" s="564"/>
      <c r="F20" s="560"/>
      <c r="G20" s="560"/>
      <c r="H20" s="565"/>
      <c r="I20" s="566" t="s">
        <v>299</v>
      </c>
      <c r="J20" s="365" t="s">
        <v>310</v>
      </c>
      <c r="K20" s="567" t="str">
        <f>UPPER(IF(OR(J20="a",J20="as"),F19,IF(OR(J20="b",J20="bs"),F21,0)))</f>
        <v>ÁDÁM KRISTÓF</v>
      </c>
      <c r="L20" s="579"/>
      <c r="M20" s="560"/>
      <c r="N20" s="576"/>
      <c r="O20" s="576"/>
      <c r="P20" s="578"/>
      <c r="Q20" s="355"/>
      <c r="R20" s="356"/>
      <c r="S20" s="357"/>
      <c r="Y20" s="224"/>
      <c r="Z20" s="224"/>
      <c r="AA20" s="546" t="s">
        <v>265</v>
      </c>
      <c r="AB20" s="547">
        <v>40</v>
      </c>
      <c r="AC20" s="547">
        <v>25</v>
      </c>
      <c r="AD20" s="547">
        <v>15</v>
      </c>
      <c r="AE20" s="547">
        <v>8</v>
      </c>
      <c r="AF20" s="547">
        <v>4</v>
      </c>
      <c r="AG20" s="547">
        <v>2</v>
      </c>
      <c r="AH20" s="547">
        <v>1</v>
      </c>
      <c r="AI20" s="317"/>
      <c r="AJ20" s="317"/>
      <c r="AK20" s="317"/>
    </row>
    <row r="21" spans="1:41" s="86" customFormat="1" ht="12.75" customHeight="1" x14ac:dyDescent="0.25">
      <c r="A21" s="359">
        <v>8</v>
      </c>
      <c r="B21" s="555" t="str">
        <f>IF($E21="","",VLOOKUP($E21,'1MD ELO II-U10-FB'!$A$7:$O$22,14))</f>
        <v/>
      </c>
      <c r="C21" s="556" t="str">
        <f>IF($E21="","",VLOOKUP($E21,'1MD ELO II-U10-FB'!$A$7:$O$22,15))</f>
        <v/>
      </c>
      <c r="D21" s="556" t="str">
        <f>IF($E21="","",VLOOKUP($E21,'1MD ELO II-U10-FB'!$A$7:$O$22,5))</f>
        <v/>
      </c>
      <c r="E21" s="557"/>
      <c r="F21" s="569" t="str">
        <f>UPPER(IF($E21="","",VLOOKUP($E21,'1MD ELO II-U10-FB'!$A$7:$O$22,2)))</f>
        <v/>
      </c>
      <c r="G21" s="569" t="str">
        <f>IF($E21="","",VLOOKUP($E21,'1MD ELO II-U10-FB'!$A$7:$O$22,3))</f>
        <v/>
      </c>
      <c r="H21" s="569"/>
      <c r="I21" s="569" t="str">
        <f>IF($E21="","",VLOOKUP($E21,'1MD ELO II-U10-FB'!$A$7:$O$22,4))</f>
        <v/>
      </c>
      <c r="J21" s="580"/>
      <c r="K21" s="560"/>
      <c r="L21" s="560"/>
      <c r="M21" s="560"/>
      <c r="N21" s="576"/>
      <c r="O21" s="576"/>
      <c r="P21" s="578"/>
      <c r="Q21" s="355"/>
      <c r="R21" s="356"/>
      <c r="S21" s="357"/>
      <c r="Y21" s="224"/>
      <c r="Z21" s="224"/>
      <c r="AA21" s="546" t="s">
        <v>266</v>
      </c>
      <c r="AB21" s="547">
        <v>25</v>
      </c>
      <c r="AC21" s="547">
        <v>15</v>
      </c>
      <c r="AD21" s="547">
        <v>10</v>
      </c>
      <c r="AE21" s="547">
        <v>6</v>
      </c>
      <c r="AF21" s="547">
        <v>3</v>
      </c>
      <c r="AG21" s="547">
        <v>1</v>
      </c>
      <c r="AH21" s="547">
        <v>0</v>
      </c>
      <c r="AI21" s="317"/>
      <c r="AJ21" s="317"/>
      <c r="AK21" s="317"/>
    </row>
    <row r="22" spans="1:41" s="86" customFormat="1" ht="12.75" customHeight="1" x14ac:dyDescent="0.25">
      <c r="A22" s="359"/>
      <c r="B22" s="562"/>
      <c r="C22" s="563"/>
      <c r="D22" s="563"/>
      <c r="E22" s="564"/>
      <c r="F22" s="581"/>
      <c r="G22" s="581"/>
      <c r="H22" s="585"/>
      <c r="I22" s="581"/>
      <c r="J22" s="573"/>
      <c r="K22" s="560"/>
      <c r="L22" s="560"/>
      <c r="M22" s="560"/>
      <c r="N22" s="576"/>
      <c r="O22" s="574" t="s">
        <v>299</v>
      </c>
      <c r="P22" s="372"/>
      <c r="Q22" s="567" t="str">
        <f>UPPER(IF(OR(P22="a",P22="as"),O14,IF(OR(P22="b",P22="bs"),O30,0)))</f>
        <v>0</v>
      </c>
      <c r="R22" s="575"/>
      <c r="S22" s="357"/>
      <c r="Y22" s="224"/>
      <c r="Z22" s="224"/>
      <c r="AA22" s="546" t="s">
        <v>267</v>
      </c>
      <c r="AB22" s="547">
        <v>15</v>
      </c>
      <c r="AC22" s="547">
        <v>10</v>
      </c>
      <c r="AD22" s="547">
        <v>6</v>
      </c>
      <c r="AE22" s="547">
        <v>3</v>
      </c>
      <c r="AF22" s="547">
        <v>1</v>
      </c>
      <c r="AG22" s="547">
        <v>0</v>
      </c>
      <c r="AH22" s="547">
        <v>0</v>
      </c>
      <c r="AI22" s="317"/>
      <c r="AJ22" s="317"/>
      <c r="AK22" s="317"/>
    </row>
    <row r="23" spans="1:41" s="86" customFormat="1" ht="12.75" customHeight="1" x14ac:dyDescent="0.25">
      <c r="A23" s="359">
        <v>9</v>
      </c>
      <c r="B23" s="555">
        <f>IF($E23="","",VLOOKUP($E23,'1MD ELO II-U10-FB'!$A$7:$O$22,14))</f>
        <v>0</v>
      </c>
      <c r="C23" s="556">
        <f>IF($E23="","",VLOOKUP($E23,'1MD ELO II-U10-FB'!$A$7:$O$22,15))</f>
        <v>0</v>
      </c>
      <c r="D23" s="556">
        <f>IF($E23="","",VLOOKUP($E23,'1MD ELO II-U10-FB'!$A$7:$O$22,5))</f>
        <v>0</v>
      </c>
      <c r="E23" s="557">
        <v>8</v>
      </c>
      <c r="F23" s="569" t="str">
        <f>UPPER(IF($E23="","",VLOOKUP($E23,'1MD ELO II-U10-FB'!$A$7:$O$22,2)))</f>
        <v>KOLCSÁR BENCE</v>
      </c>
      <c r="G23" s="569">
        <f>IF($E23="","",VLOOKUP($E23,'1MD ELO II-U10-FB'!$A$7:$O$22,3))</f>
        <v>0</v>
      </c>
      <c r="H23" s="569"/>
      <c r="I23" s="569" t="str">
        <f>IF($E23="","",VLOOKUP($E23,'1MD ELO II-U10-FB'!$A$7:$O$22,4))</f>
        <v>Berettyóújfalui József Attila Általános Iskola</v>
      </c>
      <c r="J23" s="559"/>
      <c r="K23" s="560"/>
      <c r="L23" s="560"/>
      <c r="M23" s="560"/>
      <c r="N23" s="576"/>
      <c r="O23" s="560"/>
      <c r="P23" s="578"/>
      <c r="Q23" s="560"/>
      <c r="R23" s="576"/>
      <c r="S23" s="357"/>
      <c r="Y23" s="224"/>
      <c r="Z23" s="224"/>
      <c r="AA23" s="546" t="s">
        <v>268</v>
      </c>
      <c r="AB23" s="547">
        <v>10</v>
      </c>
      <c r="AC23" s="547">
        <v>6</v>
      </c>
      <c r="AD23" s="547">
        <v>3</v>
      </c>
      <c r="AE23" s="547">
        <v>1</v>
      </c>
      <c r="AF23" s="547">
        <v>0</v>
      </c>
      <c r="AG23" s="547">
        <v>0</v>
      </c>
      <c r="AH23" s="547">
        <v>0</v>
      </c>
      <c r="AI23" s="317"/>
      <c r="AJ23" s="317"/>
      <c r="AK23" s="317"/>
    </row>
    <row r="24" spans="1:41" s="86" customFormat="1" ht="12.75" customHeight="1" x14ac:dyDescent="0.25">
      <c r="A24" s="359"/>
      <c r="B24" s="562"/>
      <c r="C24" s="563"/>
      <c r="D24" s="563"/>
      <c r="E24" s="564"/>
      <c r="F24" s="560"/>
      <c r="G24" s="560"/>
      <c r="H24" s="565"/>
      <c r="I24" s="566" t="s">
        <v>299</v>
      </c>
      <c r="J24" s="365" t="s">
        <v>310</v>
      </c>
      <c r="K24" s="567" t="str">
        <f>UPPER(IF(OR(J24="a",J24="as"),F23,IF(OR(J24="b",J24="bs"),F25,0)))</f>
        <v>KOLCSÁR BENCE</v>
      </c>
      <c r="L24" s="567"/>
      <c r="M24" s="560"/>
      <c r="N24" s="576"/>
      <c r="O24" s="576"/>
      <c r="P24" s="578"/>
      <c r="Q24" s="355"/>
      <c r="R24" s="356"/>
      <c r="S24" s="357"/>
      <c r="Y24" s="224"/>
      <c r="Z24" s="224"/>
      <c r="AA24" s="546" t="s">
        <v>269</v>
      </c>
      <c r="AB24" s="547">
        <v>6</v>
      </c>
      <c r="AC24" s="547">
        <v>3</v>
      </c>
      <c r="AD24" s="547">
        <v>1</v>
      </c>
      <c r="AE24" s="547">
        <v>0</v>
      </c>
      <c r="AF24" s="547">
        <v>0</v>
      </c>
      <c r="AG24" s="547">
        <v>0</v>
      </c>
      <c r="AH24" s="547">
        <v>0</v>
      </c>
      <c r="AI24" s="317"/>
      <c r="AJ24" s="317"/>
      <c r="AK24" s="317"/>
    </row>
    <row r="25" spans="1:41" s="86" customFormat="1" ht="12.75" customHeight="1" x14ac:dyDescent="0.25">
      <c r="A25" s="359">
        <v>10</v>
      </c>
      <c r="B25" s="555" t="str">
        <f>IF($E25="","",VLOOKUP($E25,'1MD ELO II-U10-FB'!$A$7:$O$22,14))</f>
        <v/>
      </c>
      <c r="C25" s="556" t="str">
        <f>IF($E25="","",VLOOKUP($E25,'1MD ELO II-U10-FB'!$A$7:$O$22,15))</f>
        <v/>
      </c>
      <c r="D25" s="556" t="str">
        <f>IF($E25="","",VLOOKUP($E25,'1MD ELO II-U10-FB'!$A$7:$O$22,5))</f>
        <v/>
      </c>
      <c r="E25" s="557"/>
      <c r="F25" s="569" t="str">
        <f>UPPER(IF($E25="","",VLOOKUP($E25,'1MD ELO II-U10-FB'!$A$7:$O$22,2)))</f>
        <v/>
      </c>
      <c r="G25" s="569" t="str">
        <f>IF($E25="","",VLOOKUP($E25,'1MD ELO II-U10-FB'!$A$7:$O$22,3))</f>
        <v/>
      </c>
      <c r="H25" s="569"/>
      <c r="I25" s="569" t="str">
        <f>IF($E25="","",VLOOKUP($E25,'1MD ELO II-U10-FB'!$A$7:$O$22,4))</f>
        <v/>
      </c>
      <c r="J25" s="570"/>
      <c r="K25" s="560"/>
      <c r="L25" s="571"/>
      <c r="M25" s="560"/>
      <c r="N25" s="576"/>
      <c r="O25" s="576"/>
      <c r="P25" s="578"/>
      <c r="Q25" s="355"/>
      <c r="R25" s="356"/>
      <c r="S25" s="357"/>
      <c r="Y25" s="224"/>
      <c r="Z25" s="224"/>
      <c r="AA25" s="546" t="s">
        <v>271</v>
      </c>
      <c r="AB25" s="547">
        <v>3</v>
      </c>
      <c r="AC25" s="547">
        <v>2</v>
      </c>
      <c r="AD25" s="547">
        <v>1</v>
      </c>
      <c r="AE25" s="547">
        <v>0</v>
      </c>
      <c r="AF25" s="547">
        <v>0</v>
      </c>
      <c r="AG25" s="547">
        <v>0</v>
      </c>
      <c r="AH25" s="547">
        <v>0</v>
      </c>
      <c r="AI25" s="317"/>
      <c r="AJ25" s="317"/>
      <c r="AK25" s="317"/>
    </row>
    <row r="26" spans="1:41" s="86" customFormat="1" ht="12.75" customHeight="1" x14ac:dyDescent="0.25">
      <c r="A26" s="359"/>
      <c r="B26" s="562"/>
      <c r="C26" s="563"/>
      <c r="D26" s="563"/>
      <c r="E26" s="572"/>
      <c r="F26" s="560"/>
      <c r="G26" s="560"/>
      <c r="H26" s="565"/>
      <c r="I26" s="560"/>
      <c r="J26" s="573"/>
      <c r="K26" s="574" t="s">
        <v>299</v>
      </c>
      <c r="L26" s="372"/>
      <c r="M26" s="567" t="str">
        <f>UPPER(IF(OR(L26="a",L26="as"),K24,IF(OR(L26="b",L26="bs"),K28,0)))</f>
        <v>0</v>
      </c>
      <c r="N26" s="575"/>
      <c r="O26" s="576"/>
      <c r="P26" s="578"/>
      <c r="Q26" s="355"/>
      <c r="R26" s="356"/>
      <c r="S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586"/>
      <c r="AM26" s="586"/>
      <c r="AN26" s="586"/>
      <c r="AO26" s="586"/>
    </row>
    <row r="27" spans="1:41" s="86" customFormat="1" ht="12.75" customHeight="1" x14ac:dyDescent="0.25">
      <c r="A27" s="359">
        <v>11</v>
      </c>
      <c r="B27" s="555">
        <f>IF($E27="","",VLOOKUP($E27,'1MD ELO II-U10-FB'!$A$7:$O$22,14))</f>
        <v>0</v>
      </c>
      <c r="C27" s="556">
        <f>IF($E27="","",VLOOKUP($E27,'1MD ELO II-U10-FB'!$A$7:$O$22,15))</f>
        <v>0</v>
      </c>
      <c r="D27" s="556">
        <f>IF($E27="","",VLOOKUP($E27,'1MD ELO II-U10-FB'!$A$7:$O$22,5))</f>
        <v>0</v>
      </c>
      <c r="E27" s="557">
        <v>5</v>
      </c>
      <c r="F27" s="569" t="str">
        <f>UPPER(IF($E27="","",VLOOKUP($E27,'1MD ELO II-U10-FB'!$A$7:$O$22,2)))</f>
        <v>VÉGH ZALÁN</v>
      </c>
      <c r="G27" s="569">
        <f>IF($E27="","",VLOOKUP($E27,'1MD ELO II-U10-FB'!$A$7:$O$22,3))</f>
        <v>0</v>
      </c>
      <c r="H27" s="569"/>
      <c r="I27" s="569" t="str">
        <f>IF($E27="","",VLOOKUP($E27,'1MD ELO II-U10-FB'!$A$7:$O$22,4))</f>
        <v>Berettyóújfalui József Attila Általános Iskola</v>
      </c>
      <c r="J27" s="559"/>
      <c r="K27" s="560"/>
      <c r="L27" s="577"/>
      <c r="M27" s="560"/>
      <c r="N27" s="578"/>
      <c r="O27" s="576"/>
      <c r="P27" s="578"/>
      <c r="Q27" s="355"/>
      <c r="R27" s="356"/>
      <c r="S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586"/>
      <c r="AM27" s="586"/>
      <c r="AN27" s="586"/>
      <c r="AO27" s="586"/>
    </row>
    <row r="28" spans="1:41" s="86" customFormat="1" ht="12.75" customHeight="1" x14ac:dyDescent="0.3">
      <c r="A28" s="347"/>
      <c r="B28" s="562"/>
      <c r="C28" s="563"/>
      <c r="D28" s="563"/>
      <c r="E28" s="572"/>
      <c r="F28" s="560"/>
      <c r="G28" s="560"/>
      <c r="H28" s="565"/>
      <c r="I28" s="566" t="s">
        <v>299</v>
      </c>
      <c r="J28" s="365" t="s">
        <v>310</v>
      </c>
      <c r="K28" s="567" t="str">
        <f>UPPER(IF(OR(J28="a",J28="as"),F27,IF(OR(J28="b",J28="bs"),F29,0)))</f>
        <v>VÉGH ZALÁN</v>
      </c>
      <c r="L28" s="579"/>
      <c r="M28" s="560"/>
      <c r="N28" s="578"/>
      <c r="O28" s="576"/>
      <c r="P28" s="578"/>
      <c r="Q28" s="355"/>
      <c r="R28" s="356"/>
      <c r="S28" s="357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</row>
    <row r="29" spans="1:41" s="86" customFormat="1" ht="12.75" customHeight="1" x14ac:dyDescent="0.3">
      <c r="A29" s="347">
        <v>12</v>
      </c>
      <c r="B29" s="555" t="str">
        <f>IF($E29="","",VLOOKUP($E29,'1MD ELO II-U10-FB'!$A$7:$O$22,14))</f>
        <v/>
      </c>
      <c r="C29" s="556" t="str">
        <f>IF($E29="","",VLOOKUP($E29,'1MD ELO II-U10-FB'!$A$7:$O$22,15))</f>
        <v/>
      </c>
      <c r="D29" s="556" t="str">
        <f>IF($E29="","",VLOOKUP($E29,'1MD ELO II-U10-FB'!$A$7:$O$22,5))</f>
        <v/>
      </c>
      <c r="E29" s="557"/>
      <c r="F29" s="558" t="str">
        <f>UPPER(IF($E29="","",VLOOKUP($E29,'1MD ELO II-U10-FB'!$A$7:$O$22,2)))</f>
        <v/>
      </c>
      <c r="G29" s="558" t="str">
        <f>IF($E29="","",VLOOKUP($E29,'1MD ELO II-U10-FB'!$A$7:$O$22,3))</f>
        <v/>
      </c>
      <c r="H29" s="558"/>
      <c r="I29" s="558" t="str">
        <f>IF($E29="","",VLOOKUP($E29,'1MD ELO II-U10-FB'!$A$7:$O$22,4))</f>
        <v/>
      </c>
      <c r="J29" s="580"/>
      <c r="K29" s="560"/>
      <c r="L29" s="560"/>
      <c r="M29" s="560"/>
      <c r="N29" s="578"/>
      <c r="O29" s="576"/>
      <c r="P29" s="578"/>
      <c r="Q29" s="355"/>
      <c r="R29" s="356"/>
      <c r="S29" s="357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586"/>
      <c r="AJ29" s="586"/>
      <c r="AK29" s="586"/>
      <c r="AL29" s="586"/>
      <c r="AM29" s="586"/>
      <c r="AN29" s="586"/>
      <c r="AO29" s="586"/>
    </row>
    <row r="30" spans="1:41" s="86" customFormat="1" ht="12.75" customHeight="1" x14ac:dyDescent="0.3">
      <c r="A30" s="359"/>
      <c r="B30" s="562"/>
      <c r="C30" s="563"/>
      <c r="D30" s="563"/>
      <c r="E30" s="572"/>
      <c r="F30" s="560"/>
      <c r="G30" s="560"/>
      <c r="H30" s="565"/>
      <c r="I30" s="581"/>
      <c r="J30" s="573"/>
      <c r="K30" s="560"/>
      <c r="L30" s="560"/>
      <c r="M30" s="574" t="s">
        <v>299</v>
      </c>
      <c r="N30" s="372"/>
      <c r="O30" s="567" t="str">
        <f>UPPER(IF(OR(N30="a",N30="as"),M26,IF(OR(N30="b",N30="bs"),M34,0)))</f>
        <v>0</v>
      </c>
      <c r="P30" s="584"/>
      <c r="Q30" s="355"/>
      <c r="R30" s="356"/>
      <c r="S30" s="357"/>
      <c r="AI30" s="586"/>
      <c r="AJ30" s="586"/>
      <c r="AK30" s="586"/>
    </row>
    <row r="31" spans="1:41" s="86" customFormat="1" ht="12.75" customHeight="1" x14ac:dyDescent="0.3">
      <c r="A31" s="359">
        <v>13</v>
      </c>
      <c r="B31" s="555">
        <f>IF($E31="","",VLOOKUP($E31,'1MD ELO II-U10-FB'!$A$7:$O$22,14))</f>
        <v>0</v>
      </c>
      <c r="C31" s="556">
        <f>IF($E31="","",VLOOKUP($E31,'1MD ELO II-U10-FB'!$A$7:$O$22,15))</f>
        <v>0</v>
      </c>
      <c r="D31" s="556">
        <f>IF($E31="","",VLOOKUP($E31,'1MD ELO II-U10-FB'!$A$7:$O$22,5))</f>
        <v>0</v>
      </c>
      <c r="E31" s="557">
        <v>10</v>
      </c>
      <c r="F31" s="569" t="str">
        <f>UPPER(IF($E31="","",VLOOKUP($E31,'1MD ELO II-U10-FB'!$A$7:$O$22,2)))</f>
        <v>BALOGH ANDRÁS</v>
      </c>
      <c r="G31" s="569">
        <f>IF($E31="","",VLOOKUP($E31,'1MD ELO II-U10-FB'!$A$7:$O$22,3))</f>
        <v>0</v>
      </c>
      <c r="H31" s="569"/>
      <c r="I31" s="569" t="str">
        <f>IF($E31="","",VLOOKUP($E31,'1MD ELO II-U10-FB'!$A$7:$O$22,4))</f>
        <v>Berettyóújfalui József Attila Általános Iskola</v>
      </c>
      <c r="J31" s="582"/>
      <c r="K31" s="560"/>
      <c r="L31" s="560"/>
      <c r="M31" s="560"/>
      <c r="N31" s="578"/>
      <c r="O31" s="560"/>
      <c r="P31" s="576"/>
      <c r="Q31" s="355"/>
      <c r="R31" s="356"/>
      <c r="S31" s="357"/>
      <c r="AI31" s="586"/>
      <c r="AJ31" s="586"/>
      <c r="AK31" s="586"/>
    </row>
    <row r="32" spans="1:41" s="86" customFormat="1" ht="12.75" customHeight="1" x14ac:dyDescent="0.3">
      <c r="A32" s="359"/>
      <c r="B32" s="562"/>
      <c r="C32" s="563"/>
      <c r="D32" s="563"/>
      <c r="E32" s="572"/>
      <c r="F32" s="560"/>
      <c r="G32" s="560"/>
      <c r="H32" s="565"/>
      <c r="I32" s="574" t="s">
        <v>299</v>
      </c>
      <c r="J32" s="365"/>
      <c r="K32" s="567" t="str">
        <f>UPPER(IF(OR(J32="a",J32="as"),F31,IF(OR(J32="b",J32="bs"),F33,0)))</f>
        <v>0</v>
      </c>
      <c r="L32" s="567"/>
      <c r="M32" s="560"/>
      <c r="N32" s="578"/>
      <c r="O32" s="576"/>
      <c r="P32" s="576"/>
      <c r="Q32" s="355"/>
      <c r="R32" s="356"/>
      <c r="S32" s="357"/>
      <c r="AI32" s="586"/>
      <c r="AJ32" s="586"/>
      <c r="AK32" s="586"/>
    </row>
    <row r="33" spans="1:37" s="86" customFormat="1" ht="12.75" customHeight="1" x14ac:dyDescent="0.3">
      <c r="A33" s="359">
        <v>14</v>
      </c>
      <c r="B33" s="555">
        <f>IF($E33="","",VLOOKUP($E33,'1MD ELO II-U10-FB'!$A$7:$O$22,14))</f>
        <v>0</v>
      </c>
      <c r="C33" s="556">
        <f>IF($E33="","",VLOOKUP($E33,'1MD ELO II-U10-FB'!$A$7:$O$22,15))</f>
        <v>0</v>
      </c>
      <c r="D33" s="556">
        <f>IF($E33="","",VLOOKUP($E33,'1MD ELO II-U10-FB'!$A$7:$O$22,5))</f>
        <v>0</v>
      </c>
      <c r="E33" s="557">
        <v>9</v>
      </c>
      <c r="F33" s="569" t="str">
        <f>UPPER(IF($E33="","",VLOOKUP($E33,'1MD ELO II-U10-FB'!$A$7:$O$22,2)))</f>
        <v>JUHÁSZ GERGŐ</v>
      </c>
      <c r="G33" s="569">
        <f>IF($E33="","",VLOOKUP($E33,'1MD ELO II-U10-FB'!$A$7:$O$22,3))</f>
        <v>0</v>
      </c>
      <c r="H33" s="569"/>
      <c r="I33" s="569" t="str">
        <f>IF($E33="","",VLOOKUP($E33,'1MD ELO II-U10-FB'!$A$7:$O$22,4))</f>
        <v>Berettyóújfalui József Attila Általános Iskola</v>
      </c>
      <c r="J33" s="570"/>
      <c r="K33" s="560"/>
      <c r="L33" s="571"/>
      <c r="M33" s="560"/>
      <c r="N33" s="578"/>
      <c r="O33" s="576"/>
      <c r="P33" s="576"/>
      <c r="Q33" s="355"/>
      <c r="R33" s="356"/>
      <c r="S33" s="357"/>
      <c r="AI33" s="586"/>
      <c r="AJ33" s="586"/>
      <c r="AK33" s="586"/>
    </row>
    <row r="34" spans="1:37" s="86" customFormat="1" ht="12.75" customHeight="1" x14ac:dyDescent="0.3">
      <c r="A34" s="359"/>
      <c r="B34" s="562"/>
      <c r="C34" s="563"/>
      <c r="D34" s="563"/>
      <c r="E34" s="572"/>
      <c r="F34" s="560"/>
      <c r="G34" s="560"/>
      <c r="H34" s="565"/>
      <c r="I34" s="560"/>
      <c r="J34" s="573"/>
      <c r="K34" s="574" t="s">
        <v>299</v>
      </c>
      <c r="L34" s="372"/>
      <c r="M34" s="567" t="str">
        <f>UPPER(IF(OR(L34="a",L34="as"),K32,IF(OR(L34="b",L34="bs"),K36,0)))</f>
        <v>0</v>
      </c>
      <c r="N34" s="584"/>
      <c r="O34" s="576"/>
      <c r="P34" s="576"/>
      <c r="Q34" s="355"/>
      <c r="R34" s="356"/>
      <c r="S34" s="357"/>
      <c r="AI34" s="586"/>
      <c r="AJ34" s="586"/>
      <c r="AK34" s="586"/>
    </row>
    <row r="35" spans="1:37" s="86" customFormat="1" ht="12.75" customHeight="1" x14ac:dyDescent="0.3">
      <c r="A35" s="359">
        <v>15</v>
      </c>
      <c r="B35" s="555">
        <f>IF($E35="","",VLOOKUP($E35,'1MD ELO II-U10-FB'!$A$7:$O$22,14))</f>
        <v>0</v>
      </c>
      <c r="C35" s="556">
        <f>IF($E35="","",VLOOKUP($E35,'1MD ELO II-U10-FB'!$A$7:$O$22,15))</f>
        <v>0</v>
      </c>
      <c r="D35" s="556">
        <f>IF($E35="","",VLOOKUP($E35,'1MD ELO II-U10-FB'!$A$7:$O$22,5))</f>
        <v>0</v>
      </c>
      <c r="E35" s="557">
        <v>2</v>
      </c>
      <c r="F35" s="569" t="str">
        <f>UPPER(IF($E35="","",VLOOKUP($E35,'1MD ELO II-U10-FB'!$A$7:$O$22,2)))</f>
        <v>SZIGETI PÉTER</v>
      </c>
      <c r="G35" s="569">
        <f>IF($E35="","",VLOOKUP($E35,'1MD ELO II-U10-FB'!$A$7:$O$22,3))</f>
        <v>0</v>
      </c>
      <c r="H35" s="569"/>
      <c r="I35" s="569" t="str">
        <f>IF($E35="","",VLOOKUP($E35,'1MD ELO II-U10-FB'!$A$7:$O$22,4))</f>
        <v>Debreceni Egyetem Kossuth Lajos Gyakorló Gimnáziuma és Általános Iskolája</v>
      </c>
      <c r="J35" s="559"/>
      <c r="K35" s="560"/>
      <c r="L35" s="577"/>
      <c r="M35" s="560"/>
      <c r="N35" s="576"/>
      <c r="O35" s="576"/>
      <c r="P35" s="576"/>
      <c r="Q35" s="355"/>
      <c r="R35" s="356"/>
      <c r="S35" s="357"/>
      <c r="AI35" s="586"/>
      <c r="AJ35" s="586"/>
      <c r="AK35" s="586"/>
    </row>
    <row r="36" spans="1:37" s="86" customFormat="1" ht="12.75" customHeight="1" x14ac:dyDescent="0.3">
      <c r="A36" s="359"/>
      <c r="B36" s="562"/>
      <c r="C36" s="563"/>
      <c r="D36" s="563"/>
      <c r="E36" s="564"/>
      <c r="F36" s="560"/>
      <c r="G36" s="560"/>
      <c r="H36" s="565"/>
      <c r="I36" s="574" t="s">
        <v>299</v>
      </c>
      <c r="J36" s="365" t="s">
        <v>310</v>
      </c>
      <c r="K36" s="567" t="str">
        <f>UPPER(IF(OR(J36="a",J36="as"),F35,IF(OR(J36="b",J36="bs"),F37,0)))</f>
        <v>SZIGETI PÉTER</v>
      </c>
      <c r="L36" s="579"/>
      <c r="M36" s="560"/>
      <c r="N36" s="576"/>
      <c r="O36" s="576"/>
      <c r="P36" s="576"/>
      <c r="Q36" s="355"/>
      <c r="R36" s="356"/>
      <c r="S36" s="357"/>
      <c r="AI36" s="586"/>
      <c r="AJ36" s="586"/>
      <c r="AK36" s="586"/>
    </row>
    <row r="37" spans="1:37" s="86" customFormat="1" ht="12.75" customHeight="1" x14ac:dyDescent="0.3">
      <c r="A37" s="347">
        <v>16</v>
      </c>
      <c r="B37" s="555" t="str">
        <f>IF($E37="","",VLOOKUP($E37,'1MD ELO II-U10-FB'!$A$7:$O$22,14))</f>
        <v/>
      </c>
      <c r="C37" s="556" t="str">
        <f>IF($E37="","",VLOOKUP($E37,'1MD ELO II-U10-FB'!$A$7:$O$22,15))</f>
        <v/>
      </c>
      <c r="D37" s="556" t="str">
        <f>IF($E37="","",VLOOKUP($E37,'1MD ELO II-U10-FB'!$A$7:$O$22,5))</f>
        <v/>
      </c>
      <c r="E37" s="557"/>
      <c r="F37" s="558" t="str">
        <f>UPPER(IF($E37="","",VLOOKUP($E37,'1MD ELO II-U10-FB'!$A$7:$O$22,2)))</f>
        <v/>
      </c>
      <c r="G37" s="558" t="str">
        <f>IF($E37="","",VLOOKUP($E37,'1MD ELO II-U10-FB'!$A$7:$O$22,3))</f>
        <v/>
      </c>
      <c r="H37" s="569"/>
      <c r="I37" s="558" t="str">
        <f>IF($E37="","",VLOOKUP($E37,'1MD ELO II-U10-FB'!$A$7:$O$22,4))</f>
        <v/>
      </c>
      <c r="J37" s="580"/>
      <c r="K37" s="560"/>
      <c r="L37" s="560"/>
      <c r="M37" s="560"/>
      <c r="N37" s="576"/>
      <c r="O37" s="576"/>
      <c r="P37" s="576"/>
      <c r="Q37" s="355"/>
      <c r="R37" s="356"/>
      <c r="S37" s="357"/>
      <c r="AI37" s="586"/>
      <c r="AJ37" s="586"/>
      <c r="AK37" s="586"/>
    </row>
    <row r="38" spans="1:37" s="86" customFormat="1" ht="9" customHeight="1" x14ac:dyDescent="0.3">
      <c r="A38" s="587"/>
      <c r="B38" s="564"/>
      <c r="C38" s="564"/>
      <c r="D38" s="564"/>
      <c r="E38" s="564"/>
      <c r="F38" s="581"/>
      <c r="G38" s="581"/>
      <c r="H38" s="585"/>
      <c r="I38" s="560"/>
      <c r="J38" s="573"/>
      <c r="K38" s="560"/>
      <c r="L38" s="560"/>
      <c r="M38" s="560"/>
      <c r="N38" s="576"/>
      <c r="O38" s="576"/>
      <c r="P38" s="576"/>
      <c r="Q38" s="355"/>
      <c r="R38" s="356"/>
      <c r="S38" s="357"/>
      <c r="AI38" s="586"/>
      <c r="AJ38" s="586"/>
      <c r="AK38" s="586"/>
    </row>
    <row r="39" spans="1:37" s="86" customFormat="1" ht="9" customHeight="1" x14ac:dyDescent="0.3">
      <c r="A39" s="588"/>
      <c r="B39" s="589"/>
      <c r="C39" s="589"/>
      <c r="D39" s="589"/>
      <c r="E39" s="564"/>
      <c r="F39" s="589"/>
      <c r="G39" s="589"/>
      <c r="H39" s="589"/>
      <c r="I39" s="589"/>
      <c r="J39" s="564"/>
      <c r="K39" s="589"/>
      <c r="L39" s="589"/>
      <c r="M39" s="589"/>
      <c r="N39" s="590"/>
      <c r="O39" s="590"/>
      <c r="P39" s="590"/>
      <c r="Q39" s="355"/>
      <c r="R39" s="356"/>
      <c r="S39" s="357"/>
      <c r="AI39" s="586"/>
      <c r="AJ39" s="586"/>
      <c r="AK39" s="586"/>
    </row>
    <row r="40" spans="1:37" s="86" customFormat="1" ht="9" customHeight="1" x14ac:dyDescent="0.3">
      <c r="A40" s="587"/>
      <c r="B40" s="564"/>
      <c r="C40" s="564"/>
      <c r="D40" s="564"/>
      <c r="E40" s="564"/>
      <c r="F40" s="589"/>
      <c r="G40" s="589"/>
      <c r="I40" s="589"/>
      <c r="J40" s="564"/>
      <c r="K40" s="589"/>
      <c r="L40" s="589"/>
      <c r="M40" s="591"/>
      <c r="N40" s="564"/>
      <c r="O40" s="589"/>
      <c r="P40" s="590"/>
      <c r="Q40" s="355"/>
      <c r="R40" s="356"/>
      <c r="S40" s="357"/>
      <c r="AI40" s="586"/>
      <c r="AJ40" s="586"/>
      <c r="AK40" s="586"/>
    </row>
    <row r="41" spans="1:37" s="86" customFormat="1" ht="9" customHeight="1" x14ac:dyDescent="0.3">
      <c r="A41" s="587"/>
      <c r="B41" s="589"/>
      <c r="C41" s="589"/>
      <c r="D41" s="589"/>
      <c r="E41" s="564"/>
      <c r="F41" s="589"/>
      <c r="G41" s="589"/>
      <c r="H41" s="589"/>
      <c r="I41" s="589"/>
      <c r="J41" s="564"/>
      <c r="K41" s="589"/>
      <c r="L41" s="589"/>
      <c r="M41" s="589"/>
      <c r="N41" s="590"/>
      <c r="O41" s="589"/>
      <c r="P41" s="590"/>
      <c r="Q41" s="355"/>
      <c r="R41" s="356"/>
      <c r="S41" s="357"/>
      <c r="AI41" s="586"/>
      <c r="AJ41" s="586"/>
      <c r="AK41" s="586"/>
    </row>
    <row r="42" spans="1:37" s="86" customFormat="1" ht="9" customHeight="1" x14ac:dyDescent="0.3">
      <c r="A42" s="587"/>
      <c r="B42" s="564"/>
      <c r="C42" s="564"/>
      <c r="D42" s="564"/>
      <c r="E42" s="564"/>
      <c r="F42" s="589"/>
      <c r="G42" s="589"/>
      <c r="I42" s="591"/>
      <c r="J42" s="564"/>
      <c r="K42" s="589"/>
      <c r="L42" s="589"/>
      <c r="M42" s="589"/>
      <c r="N42" s="590"/>
      <c r="O42" s="590"/>
      <c r="P42" s="590"/>
      <c r="Q42" s="355"/>
      <c r="R42" s="356"/>
      <c r="S42" s="357"/>
      <c r="AI42" s="586"/>
      <c r="AJ42" s="586"/>
      <c r="AK42" s="586"/>
    </row>
    <row r="43" spans="1:37" s="86" customFormat="1" ht="9" customHeight="1" x14ac:dyDescent="0.3">
      <c r="A43" s="587"/>
      <c r="B43" s="589"/>
      <c r="C43" s="589"/>
      <c r="D43" s="589"/>
      <c r="E43" s="564"/>
      <c r="F43" s="589"/>
      <c r="G43" s="589"/>
      <c r="H43" s="589"/>
      <c r="I43" s="589"/>
      <c r="J43" s="564"/>
      <c r="K43" s="589"/>
      <c r="L43" s="592"/>
      <c r="M43" s="589"/>
      <c r="N43" s="590"/>
      <c r="O43" s="590"/>
      <c r="P43" s="590"/>
      <c r="Q43" s="355"/>
      <c r="R43" s="356"/>
      <c r="S43" s="357"/>
      <c r="AI43" s="586"/>
      <c r="AJ43" s="586"/>
      <c r="AK43" s="586"/>
    </row>
    <row r="44" spans="1:37" s="86" customFormat="1" ht="9" customHeight="1" x14ac:dyDescent="0.3">
      <c r="A44" s="587"/>
      <c r="B44" s="564"/>
      <c r="C44" s="564"/>
      <c r="D44" s="564"/>
      <c r="E44" s="564"/>
      <c r="F44" s="589"/>
      <c r="G44" s="589"/>
      <c r="I44" s="589"/>
      <c r="J44" s="564"/>
      <c r="K44" s="591"/>
      <c r="L44" s="564"/>
      <c r="M44" s="589"/>
      <c r="N44" s="590"/>
      <c r="O44" s="590"/>
      <c r="P44" s="590"/>
      <c r="Q44" s="355"/>
      <c r="R44" s="356"/>
      <c r="S44" s="357"/>
      <c r="AI44" s="586"/>
      <c r="AJ44" s="586"/>
      <c r="AK44" s="586"/>
    </row>
    <row r="45" spans="1:37" s="86" customFormat="1" ht="9" customHeight="1" x14ac:dyDescent="0.3">
      <c r="A45" s="587"/>
      <c r="B45" s="589"/>
      <c r="C45" s="589"/>
      <c r="D45" s="589"/>
      <c r="E45" s="564"/>
      <c r="F45" s="589"/>
      <c r="G45" s="589"/>
      <c r="H45" s="589"/>
      <c r="I45" s="589"/>
      <c r="J45" s="564"/>
      <c r="K45" s="589"/>
      <c r="L45" s="589"/>
      <c r="M45" s="589"/>
      <c r="N45" s="590"/>
      <c r="O45" s="590"/>
      <c r="P45" s="590"/>
      <c r="Q45" s="355"/>
      <c r="R45" s="356"/>
      <c r="S45" s="357"/>
      <c r="AI45" s="586"/>
      <c r="AJ45" s="586"/>
      <c r="AK45" s="586"/>
    </row>
    <row r="46" spans="1:37" s="86" customFormat="1" ht="9" customHeight="1" x14ac:dyDescent="0.3">
      <c r="A46" s="587"/>
      <c r="B46" s="564"/>
      <c r="C46" s="564"/>
      <c r="D46" s="564"/>
      <c r="E46" s="564"/>
      <c r="F46" s="589"/>
      <c r="G46" s="589"/>
      <c r="I46" s="591"/>
      <c r="J46" s="564"/>
      <c r="K46" s="589"/>
      <c r="L46" s="589"/>
      <c r="M46" s="589"/>
      <c r="N46" s="590"/>
      <c r="O46" s="590"/>
      <c r="P46" s="590"/>
      <c r="Q46" s="355"/>
      <c r="R46" s="356"/>
      <c r="S46" s="357"/>
      <c r="AI46" s="586"/>
      <c r="AJ46" s="586"/>
      <c r="AK46" s="586"/>
    </row>
    <row r="47" spans="1:37" s="86" customFormat="1" ht="9" customHeight="1" x14ac:dyDescent="0.3">
      <c r="A47" s="588"/>
      <c r="B47" s="589"/>
      <c r="C47" s="589"/>
      <c r="D47" s="589"/>
      <c r="E47" s="564"/>
      <c r="F47" s="589"/>
      <c r="G47" s="589"/>
      <c r="H47" s="589"/>
      <c r="I47" s="589"/>
      <c r="J47" s="564"/>
      <c r="K47" s="589"/>
      <c r="L47" s="589"/>
      <c r="M47" s="589"/>
      <c r="N47" s="589"/>
      <c r="O47" s="353"/>
      <c r="P47" s="353"/>
      <c r="Q47" s="355"/>
      <c r="R47" s="356"/>
      <c r="S47" s="357"/>
      <c r="AI47" s="586"/>
      <c r="AJ47" s="586"/>
      <c r="AK47" s="586"/>
    </row>
    <row r="48" spans="1:37" s="77" customFormat="1" ht="6.75" customHeight="1" x14ac:dyDescent="0.3">
      <c r="A48" s="391"/>
      <c r="B48" s="391"/>
      <c r="C48" s="391"/>
      <c r="D48" s="391"/>
      <c r="E48" s="391"/>
      <c r="F48" s="593"/>
      <c r="G48" s="593"/>
      <c r="H48" s="593"/>
      <c r="I48" s="593"/>
      <c r="J48" s="393"/>
      <c r="K48" s="392"/>
      <c r="L48" s="394"/>
      <c r="M48" s="392"/>
      <c r="N48" s="394"/>
      <c r="O48" s="392"/>
      <c r="P48" s="394"/>
      <c r="Q48" s="392"/>
      <c r="R48" s="394"/>
      <c r="S48" s="395"/>
      <c r="AI48" s="594"/>
      <c r="AJ48" s="594"/>
      <c r="AK48" s="594"/>
    </row>
    <row r="49" spans="1:37" s="84" customFormat="1" ht="10.5" customHeight="1" x14ac:dyDescent="0.3">
      <c r="A49" s="259" t="s">
        <v>257</v>
      </c>
      <c r="B49" s="260"/>
      <c r="C49" s="260"/>
      <c r="D49" s="261"/>
      <c r="E49" s="396" t="s">
        <v>274</v>
      </c>
      <c r="F49" s="397" t="s">
        <v>275</v>
      </c>
      <c r="G49" s="396"/>
      <c r="H49" s="396"/>
      <c r="I49" s="398"/>
      <c r="J49" s="396" t="s">
        <v>274</v>
      </c>
      <c r="K49" s="397" t="s">
        <v>276</v>
      </c>
      <c r="L49" s="399"/>
      <c r="M49" s="397" t="s">
        <v>277</v>
      </c>
      <c r="N49" s="400"/>
      <c r="O49" s="401" t="s">
        <v>278</v>
      </c>
      <c r="P49" s="401"/>
      <c r="Q49" s="402"/>
      <c r="R49" s="403"/>
      <c r="AI49" s="595"/>
      <c r="AJ49" s="595"/>
      <c r="AK49" s="595"/>
    </row>
    <row r="50" spans="1:37" s="84" customFormat="1" ht="9" customHeight="1" x14ac:dyDescent="0.3">
      <c r="A50" s="596" t="s">
        <v>279</v>
      </c>
      <c r="B50" s="597"/>
      <c r="C50" s="598"/>
      <c r="D50" s="599"/>
      <c r="E50" s="600">
        <v>1</v>
      </c>
      <c r="F50" s="404" t="str">
        <f>IF(E50&gt;$R$57,0,UPPER(VLOOKUP(E50,'1MD ELO II-U10-FB'!$A$7:$Q$134,2)))</f>
        <v>KOVÁCS ÁRON GÁBOR</v>
      </c>
      <c r="G50" s="406"/>
      <c r="H50" s="404"/>
      <c r="I50" s="288"/>
      <c r="J50" s="601" t="s">
        <v>280</v>
      </c>
      <c r="K50" s="602"/>
      <c r="L50" s="603"/>
      <c r="M50" s="602"/>
      <c r="N50" s="604"/>
      <c r="O50" s="605" t="s">
        <v>281</v>
      </c>
      <c r="P50" s="606"/>
      <c r="Q50" s="606"/>
      <c r="R50" s="607"/>
      <c r="AI50" s="595"/>
      <c r="AJ50" s="595"/>
      <c r="AK50" s="595"/>
    </row>
    <row r="51" spans="1:37" s="84" customFormat="1" ht="9" customHeight="1" x14ac:dyDescent="0.3">
      <c r="A51" s="608" t="s">
        <v>282</v>
      </c>
      <c r="B51" s="609"/>
      <c r="C51" s="610"/>
      <c r="D51" s="611"/>
      <c r="E51" s="600">
        <v>2</v>
      </c>
      <c r="F51" s="404" t="str">
        <f>IF(E51&gt;$R$57,0,UPPER(VLOOKUP(E51,'1MD ELO II-U10-FB'!$A$7:$Q$134,2)))</f>
        <v>SZIGETI PÉTER</v>
      </c>
      <c r="G51" s="406"/>
      <c r="H51" s="404"/>
      <c r="I51" s="288"/>
      <c r="J51" s="601" t="s">
        <v>283</v>
      </c>
      <c r="K51" s="602"/>
      <c r="L51" s="603"/>
      <c r="M51" s="602"/>
      <c r="N51" s="604"/>
      <c r="O51" s="612"/>
      <c r="P51" s="613"/>
      <c r="Q51" s="609"/>
      <c r="R51" s="614"/>
      <c r="AI51" s="595"/>
      <c r="AJ51" s="595"/>
      <c r="AK51" s="595"/>
    </row>
    <row r="52" spans="1:37" s="84" customFormat="1" ht="9" customHeight="1" x14ac:dyDescent="0.3">
      <c r="A52" s="292"/>
      <c r="B52" s="293"/>
      <c r="C52" s="414"/>
      <c r="D52" s="294"/>
      <c r="E52" s="600">
        <v>3</v>
      </c>
      <c r="F52" s="404" t="str">
        <f>IF(E52&gt;$R$57,0,UPPER(VLOOKUP(E52,'1MD ELO II-U10-FB'!$A$7:$Q$134,2)))</f>
        <v>GAZDAG GERGŐ VILMOS</v>
      </c>
      <c r="G52" s="406"/>
      <c r="H52" s="404"/>
      <c r="I52" s="288"/>
      <c r="J52" s="601" t="s">
        <v>284</v>
      </c>
      <c r="K52" s="602"/>
      <c r="L52" s="603"/>
      <c r="M52" s="602"/>
      <c r="N52" s="604"/>
      <c r="O52" s="605" t="s">
        <v>285</v>
      </c>
      <c r="P52" s="606"/>
      <c r="Q52" s="606"/>
      <c r="R52" s="607"/>
      <c r="AI52" s="595"/>
      <c r="AJ52" s="595"/>
      <c r="AK52" s="595"/>
    </row>
    <row r="53" spans="1:37" s="84" customFormat="1" ht="9" customHeight="1" x14ac:dyDescent="0.3">
      <c r="A53" s="298"/>
      <c r="B53" s="299"/>
      <c r="C53" s="299"/>
      <c r="D53" s="300"/>
      <c r="E53" s="600">
        <v>4</v>
      </c>
      <c r="F53" s="404" t="str">
        <f>IF(E53&gt;$R$57,0,UPPER(VLOOKUP(E53,'1MD ELO II-U10-FB'!$A$7:$Q$134,2)))</f>
        <v>VÉGH-LUDMANN ALEXANDER</v>
      </c>
      <c r="G53" s="406"/>
      <c r="H53" s="404"/>
      <c r="I53" s="288"/>
      <c r="J53" s="601" t="s">
        <v>286</v>
      </c>
      <c r="K53" s="602"/>
      <c r="L53" s="603"/>
      <c r="M53" s="602"/>
      <c r="N53" s="604"/>
      <c r="O53" s="602"/>
      <c r="P53" s="603"/>
      <c r="Q53" s="602"/>
      <c r="R53" s="604"/>
      <c r="AI53" s="595"/>
      <c r="AJ53" s="595"/>
      <c r="AK53" s="595"/>
    </row>
    <row r="54" spans="1:37" s="84" customFormat="1" ht="9" customHeight="1" x14ac:dyDescent="0.3">
      <c r="A54" s="302"/>
      <c r="B54" s="303"/>
      <c r="C54" s="303"/>
      <c r="D54" s="304"/>
      <c r="E54" s="600"/>
      <c r="F54" s="404"/>
      <c r="G54" s="406"/>
      <c r="H54" s="404"/>
      <c r="I54" s="288"/>
      <c r="J54" s="601" t="s">
        <v>287</v>
      </c>
      <c r="K54" s="602"/>
      <c r="L54" s="603"/>
      <c r="M54" s="602"/>
      <c r="N54" s="604"/>
      <c r="O54" s="609"/>
      <c r="P54" s="613"/>
      <c r="Q54" s="609"/>
      <c r="R54" s="614"/>
      <c r="AI54" s="595"/>
      <c r="AJ54" s="595"/>
      <c r="AK54" s="595"/>
    </row>
    <row r="55" spans="1:37" s="84" customFormat="1" ht="9" customHeight="1" x14ac:dyDescent="0.3">
      <c r="A55" s="305"/>
      <c r="B55" s="306"/>
      <c r="C55" s="299"/>
      <c r="D55" s="300"/>
      <c r="E55" s="600"/>
      <c r="F55" s="404"/>
      <c r="G55" s="406"/>
      <c r="H55" s="404"/>
      <c r="I55" s="288"/>
      <c r="J55" s="601" t="s">
        <v>288</v>
      </c>
      <c r="K55" s="602"/>
      <c r="L55" s="603"/>
      <c r="M55" s="602"/>
      <c r="N55" s="604"/>
      <c r="O55" s="605" t="s">
        <v>233</v>
      </c>
      <c r="P55" s="606"/>
      <c r="Q55" s="606"/>
      <c r="R55" s="607"/>
      <c r="AI55" s="595"/>
      <c r="AJ55" s="595"/>
      <c r="AK55" s="595"/>
    </row>
    <row r="56" spans="1:37" s="84" customFormat="1" ht="9" customHeight="1" x14ac:dyDescent="0.3">
      <c r="A56" s="305"/>
      <c r="B56" s="306"/>
      <c r="C56" s="415"/>
      <c r="D56" s="307"/>
      <c r="E56" s="600"/>
      <c r="F56" s="404"/>
      <c r="G56" s="406"/>
      <c r="H56" s="404"/>
      <c r="I56" s="288"/>
      <c r="J56" s="601" t="s">
        <v>289</v>
      </c>
      <c r="K56" s="602"/>
      <c r="L56" s="603"/>
      <c r="M56" s="602"/>
      <c r="N56" s="604"/>
      <c r="O56" s="602"/>
      <c r="P56" s="603"/>
      <c r="Q56" s="602"/>
      <c r="R56" s="604"/>
      <c r="AI56" s="595"/>
      <c r="AJ56" s="595"/>
      <c r="AK56" s="595"/>
    </row>
    <row r="57" spans="1:37" s="84" customFormat="1" ht="9" customHeight="1" x14ac:dyDescent="0.3">
      <c r="A57" s="308"/>
      <c r="B57" s="309"/>
      <c r="C57" s="416"/>
      <c r="D57" s="310"/>
      <c r="E57" s="615"/>
      <c r="F57" s="312"/>
      <c r="G57" s="417"/>
      <c r="H57" s="312"/>
      <c r="I57" s="315"/>
      <c r="J57" s="616" t="s">
        <v>290</v>
      </c>
      <c r="K57" s="609"/>
      <c r="L57" s="613"/>
      <c r="M57" s="609"/>
      <c r="N57" s="614"/>
      <c r="O57" s="609">
        <f>R4</f>
        <v>0</v>
      </c>
      <c r="P57" s="613"/>
      <c r="Q57" s="609"/>
      <c r="R57" s="419">
        <f>MIN(4,'1MD ELO II-U10-FB'!Q5)</f>
        <v>4</v>
      </c>
      <c r="AI57" s="595"/>
      <c r="AJ57" s="595"/>
      <c r="AK57" s="595"/>
    </row>
  </sheetData>
  <sheetProtection selectLockedCells="1" selectUnlockedCells="1"/>
  <mergeCells count="1">
    <mergeCell ref="A4:C4"/>
  </mergeCells>
  <conditionalFormatting sqref="H7 H9 H11 H13 H15 H17 H19 H21 H23 H25 H27 H29 H31 H33 H35 H37 G39:I39 G41:I41 G43:I43 G45:I45 G47:I47">
    <cfRule type="expression" dxfId="453" priority="1" stopIfTrue="1">
      <formula>AND($E1048551&lt;9,$C1048551&gt;0)</formula>
    </cfRule>
  </conditionalFormatting>
  <conditionalFormatting sqref="I8 K10 I12 M14 I16 K18 I20 O22 I24 K26 I28 M30 I32 K34 I36 M40 I42 K44 I46">
    <cfRule type="expression" dxfId="452" priority="2" stopIfTrue="1">
      <formula>AND($O$1="CU",I8="Umpire")</formula>
    </cfRule>
    <cfRule type="expression" dxfId="451" priority="3" stopIfTrue="1">
      <formula>AND($O$1="CU",I8&lt;&gt;"Umpire",J8&lt;&gt;"")</formula>
    </cfRule>
    <cfRule type="expression" dxfId="450" priority="4" stopIfTrue="1">
      <formula>AND($O$1="CU",I8&lt;&gt;"Umpire")</formula>
    </cfRule>
  </conditionalFormatting>
  <conditionalFormatting sqref="E39 E41 E43 E45 E47">
    <cfRule type="expression" dxfId="449" priority="5" stopIfTrue="1">
      <formula>AND($E39&lt;9,$C39&gt;0)</formula>
    </cfRule>
  </conditionalFormatting>
  <conditionalFormatting sqref="F39 F41 F43 F45 F47">
    <cfRule type="cellIs" dxfId="448" priority="6" stopIfTrue="1" operator="equal">
      <formula>"Bye"</formula>
    </cfRule>
    <cfRule type="expression" dxfId="447" priority="7" stopIfTrue="1">
      <formula>AND($E39&lt;9,$C39&gt;0)</formula>
    </cfRule>
  </conditionalFormatting>
  <conditionalFormatting sqref="K8 M10 K12 O14 K16 M18 K20 Q22 K24 M26 K28 O30 K32 M34 K36 O40 K42 M44 K46">
    <cfRule type="expression" dxfId="446" priority="8" stopIfTrue="1">
      <formula>J8="as"</formula>
    </cfRule>
    <cfRule type="expression" dxfId="445" priority="9" stopIfTrue="1">
      <formula>J8="bs"</formula>
    </cfRule>
  </conditionalFormatting>
  <conditionalFormatting sqref="B39 B41 B43 B45 B47">
    <cfRule type="cellIs" dxfId="444" priority="10" stopIfTrue="1" operator="equal">
      <formula>"QA"</formula>
    </cfRule>
    <cfRule type="cellIs" dxfId="443" priority="11" stopIfTrue="1" operator="equal">
      <formula>"DA"</formula>
    </cfRule>
  </conditionalFormatting>
  <conditionalFormatting sqref="J8 L10 J12 N14 J16 L18 J20 P22 J24 L26 J28 N30 J32 L34 J36 R57">
    <cfRule type="expression" dxfId="442" priority="12" stopIfTrue="1">
      <formula>$O$1="CU"</formula>
    </cfRule>
  </conditionalFormatting>
  <conditionalFormatting sqref="E7 E9 E11 E13 E15 E17 E19 E21 E23 E25 E27 E29 E31 E33 E35 E37">
    <cfRule type="expression" dxfId="441" priority="13" stopIfTrue="1">
      <formula>$E7&lt;5</formula>
    </cfRule>
  </conditionalFormatting>
  <conditionalFormatting sqref="F7 F9 F11 F13 F15 F17 F19 F21 F23 F25 F27 F29 F31 F33 F35 F37">
    <cfRule type="cellIs" dxfId="440" priority="14" stopIfTrue="1" operator="equal">
      <formula>"Bye"</formula>
    </cfRule>
  </conditionalFormatting>
  <dataValidations count="1">
    <dataValidation type="list" operator="equal" allowBlank="1" sqref="I8 K10 I12 M14 I16 K18 I20 O22 I24 K26 I28 M30 I32 K34 I36 M40 I42 K44 I46" xr:uid="{B7AA3322-44ED-45EC-B427-3EBE993A6C3B}">
      <formula1>NA()</formula1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1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7A85-7877-4D61-AFB0-8D4680A5750D}">
  <dimension ref="A1:G18"/>
  <sheetViews>
    <sheetView showGridLines="0" showZeros="0" zoomScaleNormal="100" workbookViewId="0">
      <selection activeCell="C25" sqref="C25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32" t="s">
        <v>203</v>
      </c>
      <c r="B1" s="33"/>
      <c r="C1" s="33"/>
      <c r="D1" s="34"/>
      <c r="E1" s="35"/>
      <c r="F1" s="36"/>
      <c r="G1" s="36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37"/>
      <c r="G2" s="37"/>
    </row>
    <row r="3" spans="1:7" ht="6" customHeight="1" thickBot="1" x14ac:dyDescent="0.3">
      <c r="A3" s="38"/>
      <c r="B3" s="39"/>
      <c r="C3" s="39"/>
      <c r="D3" s="39"/>
      <c r="E3" s="40"/>
      <c r="F3" s="36"/>
      <c r="G3" s="36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36"/>
      <c r="G4" s="36"/>
    </row>
    <row r="5" spans="1:7" ht="15" customHeight="1" x14ac:dyDescent="0.25">
      <c r="A5" s="41" t="s">
        <v>206</v>
      </c>
      <c r="B5" s="42"/>
      <c r="C5" s="42"/>
      <c r="D5" s="42"/>
      <c r="E5" s="43"/>
      <c r="F5" s="44"/>
      <c r="G5" s="45"/>
    </row>
    <row r="6" spans="1:7" ht="24.6" x14ac:dyDescent="0.25">
      <c r="A6" s="46" t="s">
        <v>207</v>
      </c>
      <c r="B6" s="47"/>
      <c r="C6" s="48"/>
      <c r="D6" s="49"/>
      <c r="E6" s="50"/>
      <c r="F6" s="36"/>
      <c r="G6" s="36"/>
    </row>
    <row r="7" spans="1:7" ht="15" customHeight="1" x14ac:dyDescent="0.25">
      <c r="A7" s="51" t="s">
        <v>208</v>
      </c>
      <c r="B7" s="51" t="s">
        <v>209</v>
      </c>
      <c r="C7" s="51" t="s">
        <v>210</v>
      </c>
      <c r="D7" s="51" t="s">
        <v>211</v>
      </c>
      <c r="E7" s="51" t="s">
        <v>212</v>
      </c>
      <c r="F7" s="44"/>
      <c r="G7" s="45"/>
    </row>
    <row r="8" spans="1:7" ht="16.5" customHeight="1" x14ac:dyDescent="0.25">
      <c r="A8" s="52" t="s">
        <v>311</v>
      </c>
      <c r="B8" s="52"/>
      <c r="C8" s="52"/>
      <c r="D8" s="52"/>
      <c r="E8" s="52"/>
      <c r="F8" s="36"/>
      <c r="G8" s="36"/>
    </row>
    <row r="9" spans="1:7" ht="15" customHeight="1" x14ac:dyDescent="0.25">
      <c r="A9" s="41" t="s">
        <v>214</v>
      </c>
      <c r="B9" s="42"/>
      <c r="C9" s="53" t="s">
        <v>215</v>
      </c>
      <c r="D9" s="53"/>
      <c r="E9" s="54" t="s">
        <v>216</v>
      </c>
      <c r="F9" s="36"/>
      <c r="G9" s="36"/>
    </row>
    <row r="10" spans="1:7" ht="13.2" x14ac:dyDescent="0.25">
      <c r="A10" s="55">
        <v>46147</v>
      </c>
      <c r="B10" s="56"/>
      <c r="C10" s="57" t="s">
        <v>125</v>
      </c>
      <c r="D10" s="53" t="s">
        <v>292</v>
      </c>
      <c r="E10" s="58"/>
      <c r="F10" s="36"/>
      <c r="G10" s="36"/>
    </row>
    <row r="11" spans="1:7" ht="13.2" x14ac:dyDescent="0.25">
      <c r="A11" s="59"/>
      <c r="B11" s="42"/>
      <c r="C11" s="60" t="s">
        <v>217</v>
      </c>
      <c r="D11" s="60" t="s">
        <v>218</v>
      </c>
      <c r="E11" s="60" t="s">
        <v>219</v>
      </c>
      <c r="F11" s="61"/>
      <c r="G11" s="61"/>
    </row>
    <row r="12" spans="1:7" ht="13.2" x14ac:dyDescent="0.25">
      <c r="A12" s="62"/>
      <c r="B12" s="36"/>
      <c r="C12" s="63"/>
      <c r="D12" s="63" t="s">
        <v>220</v>
      </c>
      <c r="E12" s="63"/>
      <c r="F12" s="36"/>
      <c r="G12" s="36"/>
    </row>
    <row r="13" spans="1:7" ht="7.5" customHeight="1" x14ac:dyDescent="0.25">
      <c r="A13" s="61"/>
      <c r="B13" s="61"/>
      <c r="C13" s="61"/>
      <c r="D13" s="61"/>
      <c r="E13" s="64"/>
      <c r="F13" s="61"/>
      <c r="G13" s="61"/>
    </row>
    <row r="14" spans="1:7" ht="112.5" customHeight="1" x14ac:dyDescent="0.25">
      <c r="A14" s="61"/>
      <c r="B14" s="61"/>
      <c r="C14" s="61"/>
      <c r="D14" s="61"/>
      <c r="E14" s="64"/>
      <c r="F14" s="61"/>
      <c r="G14" s="61"/>
    </row>
    <row r="15" spans="1:7" ht="18.75" customHeight="1" x14ac:dyDescent="0.25">
      <c r="A15" s="65"/>
      <c r="B15" s="65"/>
      <c r="C15" s="65"/>
      <c r="D15" s="65"/>
      <c r="E15" s="64"/>
      <c r="F15" s="61"/>
      <c r="G15" s="61"/>
    </row>
    <row r="16" spans="1:7" ht="17.25" customHeight="1" x14ac:dyDescent="0.25">
      <c r="A16" s="65"/>
      <c r="B16" s="65"/>
      <c r="C16" s="65"/>
      <c r="D16" s="65"/>
      <c r="E16" s="65"/>
      <c r="F16" s="61"/>
      <c r="G16" s="61"/>
    </row>
    <row r="17" spans="1:7" ht="12.75" customHeight="1" x14ac:dyDescent="0.25">
      <c r="A17" s="66"/>
      <c r="B17" s="67"/>
      <c r="C17" s="68"/>
      <c r="D17" s="69"/>
      <c r="E17" s="64"/>
      <c r="F17" s="61"/>
      <c r="G17" s="61"/>
    </row>
    <row r="18" spans="1:7" ht="13.2" x14ac:dyDescent="0.25">
      <c r="A18" s="61"/>
      <c r="B18" s="61"/>
      <c r="C18" s="61"/>
      <c r="D18" s="61"/>
      <c r="E18" s="64"/>
      <c r="F18" s="61"/>
      <c r="G18" s="6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F94E6-88CD-4638-8C4E-E636B41B0D26}">
  <dimension ref="A1:P120"/>
  <sheetViews>
    <sheetView showZeros="0" zoomScaleNormal="100" workbookViewId="0">
      <selection activeCell="A33" sqref="A33"/>
    </sheetView>
  </sheetViews>
  <sheetFormatPr defaultColWidth="9.33203125" defaultRowHeight="14.25" customHeight="1" x14ac:dyDescent="0.25"/>
  <cols>
    <col min="1" max="1" width="50.5546875" style="29" customWidth="1"/>
    <col min="2" max="3" width="21.33203125" style="29" customWidth="1"/>
    <col min="4" max="5" width="9.33203125" style="29"/>
    <col min="6" max="6" width="10.44140625" style="29" customWidth="1"/>
    <col min="7" max="7" width="44.109375" style="29" customWidth="1"/>
    <col min="8" max="8" width="5.44140625" style="31" customWidth="1"/>
    <col min="9" max="9" width="6.5546875" style="31" customWidth="1"/>
    <col min="10" max="10" width="9.88671875" style="29" customWidth="1"/>
    <col min="11" max="11" width="74" style="29" customWidth="1"/>
    <col min="12" max="12" width="17.109375" style="29" customWidth="1"/>
    <col min="13" max="13" width="30.33203125" style="29" customWidth="1"/>
    <col min="14" max="14" width="12.6640625" style="29" customWidth="1"/>
    <col min="15" max="15" width="26.44140625" style="29" customWidth="1"/>
    <col min="16" max="16" width="16.6640625" style="29" customWidth="1"/>
    <col min="17" max="16384" width="9.33203125" style="31"/>
  </cols>
  <sheetData>
    <row r="1" spans="1:16" ht="45" customHeight="1" x14ac:dyDescent="0.3">
      <c r="A1" s="28" t="s">
        <v>81</v>
      </c>
      <c r="B1" s="28"/>
      <c r="C1" s="28" t="s">
        <v>82</v>
      </c>
      <c r="D1" s="28" t="s">
        <v>83</v>
      </c>
      <c r="E1" s="28" t="s">
        <v>84</v>
      </c>
      <c r="F1" s="28"/>
      <c r="G1" s="28" t="s">
        <v>85</v>
      </c>
      <c r="H1" s="28" t="s">
        <v>86</v>
      </c>
      <c r="I1" s="28" t="s">
        <v>87</v>
      </c>
      <c r="J1" s="28" t="s">
        <v>88</v>
      </c>
      <c r="K1" s="28" t="s">
        <v>89</v>
      </c>
      <c r="L1" s="28" t="s">
        <v>90</v>
      </c>
      <c r="M1" s="28" t="s">
        <v>91</v>
      </c>
      <c r="N1" s="28" t="s">
        <v>92</v>
      </c>
      <c r="O1" s="28" t="s">
        <v>93</v>
      </c>
      <c r="P1" s="28" t="s">
        <v>94</v>
      </c>
    </row>
    <row r="2" spans="1:16" ht="12.75" customHeight="1" x14ac:dyDescent="0.25">
      <c r="A2" s="29" t="s">
        <v>95</v>
      </c>
      <c r="C2" s="29" t="s">
        <v>96</v>
      </c>
      <c r="D2" s="29" t="s">
        <v>97</v>
      </c>
      <c r="E2" s="29" t="s">
        <v>97</v>
      </c>
      <c r="G2" s="29" t="s">
        <v>98</v>
      </c>
      <c r="H2" s="29" t="s">
        <v>99</v>
      </c>
      <c r="I2" s="29" t="s">
        <v>100</v>
      </c>
      <c r="J2" s="29" t="s">
        <v>101</v>
      </c>
      <c r="K2" s="29" t="s">
        <v>102</v>
      </c>
      <c r="L2" s="29" t="s">
        <v>103</v>
      </c>
      <c r="M2" s="29" t="s">
        <v>50</v>
      </c>
      <c r="O2" s="29" t="s">
        <v>104</v>
      </c>
    </row>
    <row r="3" spans="1:16" ht="12.75" customHeight="1" x14ac:dyDescent="0.25">
      <c r="A3" s="29" t="s">
        <v>95</v>
      </c>
      <c r="C3" s="29" t="s">
        <v>96</v>
      </c>
      <c r="D3" s="29" t="s">
        <v>97</v>
      </c>
      <c r="E3" s="29" t="s">
        <v>97</v>
      </c>
      <c r="G3" s="29" t="s">
        <v>98</v>
      </c>
      <c r="H3" s="29" t="s">
        <v>99</v>
      </c>
      <c r="I3" s="29" t="s">
        <v>100</v>
      </c>
      <c r="J3" s="29" t="s">
        <v>101</v>
      </c>
      <c r="K3" s="29" t="s">
        <v>102</v>
      </c>
      <c r="L3" s="29" t="s">
        <v>103</v>
      </c>
      <c r="M3" s="29" t="s">
        <v>105</v>
      </c>
      <c r="O3" s="29" t="s">
        <v>104</v>
      </c>
    </row>
    <row r="4" spans="1:16" ht="12.75" customHeight="1" x14ac:dyDescent="0.25">
      <c r="A4" s="29" t="s">
        <v>95</v>
      </c>
      <c r="C4" s="29" t="s">
        <v>96</v>
      </c>
      <c r="D4" s="29" t="s">
        <v>97</v>
      </c>
      <c r="E4" s="29" t="s">
        <v>97</v>
      </c>
      <c r="G4" s="29" t="s">
        <v>98</v>
      </c>
      <c r="H4" s="29" t="s">
        <v>99</v>
      </c>
      <c r="I4" s="29" t="s">
        <v>100</v>
      </c>
      <c r="J4" s="29" t="s">
        <v>101</v>
      </c>
      <c r="K4" s="29" t="s">
        <v>106</v>
      </c>
      <c r="L4" s="29" t="s">
        <v>103</v>
      </c>
      <c r="M4" s="29" t="s">
        <v>76</v>
      </c>
      <c r="O4" s="29" t="s">
        <v>107</v>
      </c>
    </row>
    <row r="6" spans="1:16" ht="12.75" customHeight="1" x14ac:dyDescent="0.25">
      <c r="A6" s="29" t="s">
        <v>95</v>
      </c>
      <c r="C6" s="29" t="s">
        <v>96</v>
      </c>
      <c r="D6" s="29" t="s">
        <v>97</v>
      </c>
      <c r="E6" s="29" t="s">
        <v>97</v>
      </c>
      <c r="G6" s="29" t="s">
        <v>98</v>
      </c>
      <c r="H6" s="29" t="s">
        <v>108</v>
      </c>
      <c r="I6" s="29" t="s">
        <v>100</v>
      </c>
      <c r="J6" s="29" t="s">
        <v>101</v>
      </c>
      <c r="K6" s="29" t="s">
        <v>102</v>
      </c>
      <c r="L6" s="29" t="s">
        <v>103</v>
      </c>
      <c r="M6" s="29" t="s">
        <v>65</v>
      </c>
      <c r="O6" s="29" t="s">
        <v>109</v>
      </c>
    </row>
    <row r="7" spans="1:16" ht="12.75" customHeight="1" x14ac:dyDescent="0.25">
      <c r="A7" s="29" t="s">
        <v>95</v>
      </c>
      <c r="C7" s="29" t="s">
        <v>96</v>
      </c>
      <c r="D7" s="29" t="s">
        <v>97</v>
      </c>
      <c r="E7" s="29" t="s">
        <v>97</v>
      </c>
      <c r="G7" s="29" t="s">
        <v>98</v>
      </c>
      <c r="H7" s="29" t="s">
        <v>108</v>
      </c>
      <c r="I7" s="29" t="s">
        <v>100</v>
      </c>
      <c r="J7" s="29" t="s">
        <v>101</v>
      </c>
      <c r="K7" s="29" t="s">
        <v>102</v>
      </c>
      <c r="L7" s="29" t="s">
        <v>103</v>
      </c>
      <c r="M7" s="29" t="s">
        <v>66</v>
      </c>
      <c r="O7" s="29" t="s">
        <v>104</v>
      </c>
    </row>
    <row r="10" spans="1:16" ht="12.75" customHeight="1" x14ac:dyDescent="0.25">
      <c r="A10" s="29" t="s">
        <v>95</v>
      </c>
      <c r="C10" s="29" t="s">
        <v>96</v>
      </c>
      <c r="D10" s="29" t="s">
        <v>97</v>
      </c>
      <c r="E10" s="29" t="s">
        <v>97</v>
      </c>
      <c r="G10" s="29" t="s">
        <v>110</v>
      </c>
      <c r="H10" s="29" t="s">
        <v>99</v>
      </c>
      <c r="I10" s="29" t="s">
        <v>100</v>
      </c>
      <c r="J10" s="29" t="s">
        <v>111</v>
      </c>
      <c r="K10" s="29" t="s">
        <v>112</v>
      </c>
      <c r="L10" s="29" t="s">
        <v>103</v>
      </c>
      <c r="M10" s="29" t="s">
        <v>71</v>
      </c>
      <c r="O10" s="29" t="s">
        <v>113</v>
      </c>
    </row>
    <row r="11" spans="1:16" ht="12.75" customHeight="1" x14ac:dyDescent="0.25">
      <c r="A11" s="29" t="s">
        <v>95</v>
      </c>
      <c r="C11" s="29" t="s">
        <v>96</v>
      </c>
      <c r="D11" s="29" t="s">
        <v>97</v>
      </c>
      <c r="E11" s="29" t="s">
        <v>97</v>
      </c>
      <c r="G11" s="29" t="s">
        <v>110</v>
      </c>
      <c r="H11" s="29" t="s">
        <v>99</v>
      </c>
      <c r="I11" s="29" t="s">
        <v>100</v>
      </c>
      <c r="J11" s="29" t="s">
        <v>111</v>
      </c>
      <c r="K11" s="29" t="s">
        <v>102</v>
      </c>
      <c r="L11" s="29" t="s">
        <v>103</v>
      </c>
      <c r="M11" s="29" t="s">
        <v>114</v>
      </c>
      <c r="O11" s="29" t="s">
        <v>115</v>
      </c>
    </row>
    <row r="12" spans="1:16" ht="12.75" customHeight="1" x14ac:dyDescent="0.25">
      <c r="A12" s="29" t="s">
        <v>95</v>
      </c>
      <c r="C12" s="29" t="s">
        <v>96</v>
      </c>
      <c r="D12" s="29" t="s">
        <v>97</v>
      </c>
      <c r="E12" s="29" t="s">
        <v>97</v>
      </c>
      <c r="G12" s="29" t="s">
        <v>110</v>
      </c>
      <c r="H12" s="29" t="s">
        <v>99</v>
      </c>
      <c r="I12" s="29" t="s">
        <v>100</v>
      </c>
      <c r="J12" s="29" t="s">
        <v>111</v>
      </c>
      <c r="K12" s="29" t="s">
        <v>116</v>
      </c>
      <c r="L12" s="29" t="s">
        <v>103</v>
      </c>
      <c r="M12" s="29" t="s">
        <v>117</v>
      </c>
      <c r="O12" s="29" t="s">
        <v>118</v>
      </c>
    </row>
    <row r="14" spans="1:16" ht="12.75" customHeight="1" x14ac:dyDescent="0.25">
      <c r="A14" s="29" t="s">
        <v>95</v>
      </c>
      <c r="C14" s="29" t="s">
        <v>96</v>
      </c>
      <c r="D14" s="29" t="s">
        <v>97</v>
      </c>
      <c r="E14" s="29" t="s">
        <v>97</v>
      </c>
      <c r="G14" s="29" t="s">
        <v>110</v>
      </c>
      <c r="H14" s="29" t="s">
        <v>99</v>
      </c>
      <c r="I14" s="29" t="s">
        <v>100</v>
      </c>
      <c r="J14" s="29" t="s">
        <v>101</v>
      </c>
      <c r="K14" s="29" t="s">
        <v>119</v>
      </c>
      <c r="L14" s="29" t="s">
        <v>103</v>
      </c>
      <c r="M14" s="29" t="s">
        <v>120</v>
      </c>
      <c r="O14" s="29" t="s">
        <v>121</v>
      </c>
    </row>
    <row r="15" spans="1:16" ht="12.75" customHeight="1" x14ac:dyDescent="0.25">
      <c r="A15" s="29" t="s">
        <v>95</v>
      </c>
      <c r="C15" s="29" t="s">
        <v>96</v>
      </c>
      <c r="D15" s="29" t="s">
        <v>97</v>
      </c>
      <c r="E15" s="29" t="s">
        <v>97</v>
      </c>
      <c r="G15" s="29" t="s">
        <v>110</v>
      </c>
      <c r="H15" s="29" t="s">
        <v>99</v>
      </c>
      <c r="I15" s="29" t="s">
        <v>100</v>
      </c>
      <c r="J15" s="29" t="s">
        <v>101</v>
      </c>
      <c r="K15" s="29" t="s">
        <v>102</v>
      </c>
      <c r="L15" s="29" t="s">
        <v>103</v>
      </c>
      <c r="M15" s="29" t="s">
        <v>122</v>
      </c>
      <c r="O15" s="29" t="s">
        <v>109</v>
      </c>
    </row>
    <row r="16" spans="1:16" ht="12.75" customHeight="1" x14ac:dyDescent="0.25">
      <c r="A16" s="29" t="s">
        <v>95</v>
      </c>
      <c r="C16" s="29" t="s">
        <v>123</v>
      </c>
      <c r="D16" s="29" t="s">
        <v>97</v>
      </c>
      <c r="E16" s="29" t="s">
        <v>97</v>
      </c>
      <c r="G16" s="29" t="s">
        <v>110</v>
      </c>
      <c r="H16" s="29" t="s">
        <v>99</v>
      </c>
      <c r="I16" s="29" t="s">
        <v>100</v>
      </c>
      <c r="J16" s="29" t="s">
        <v>101</v>
      </c>
      <c r="K16" s="29" t="s">
        <v>124</v>
      </c>
      <c r="L16" s="29" t="s">
        <v>125</v>
      </c>
      <c r="M16" s="29" t="s">
        <v>126</v>
      </c>
      <c r="O16" s="29" t="s">
        <v>127</v>
      </c>
    </row>
    <row r="17" spans="1:16" ht="12.75" customHeight="1" x14ac:dyDescent="0.25">
      <c r="A17" s="29" t="s">
        <v>95</v>
      </c>
      <c r="C17" s="29" t="s">
        <v>123</v>
      </c>
      <c r="D17" s="29" t="s">
        <v>97</v>
      </c>
      <c r="E17" s="29" t="s">
        <v>97</v>
      </c>
      <c r="G17" s="29" t="s">
        <v>110</v>
      </c>
      <c r="H17" s="29" t="s">
        <v>99</v>
      </c>
      <c r="I17" s="29" t="s">
        <v>100</v>
      </c>
      <c r="J17" s="29" t="s">
        <v>101</v>
      </c>
      <c r="K17" s="29" t="s">
        <v>128</v>
      </c>
      <c r="L17" s="29" t="s">
        <v>125</v>
      </c>
      <c r="M17" s="29" t="s">
        <v>129</v>
      </c>
      <c r="O17" s="29" t="s">
        <v>130</v>
      </c>
    </row>
    <row r="18" spans="1:16" ht="12.75" customHeight="1" x14ac:dyDescent="0.25">
      <c r="A18" s="29" t="s">
        <v>95</v>
      </c>
      <c r="C18" s="29" t="s">
        <v>123</v>
      </c>
      <c r="D18" s="29" t="s">
        <v>97</v>
      </c>
      <c r="E18" s="29" t="s">
        <v>97</v>
      </c>
      <c r="G18" s="29" t="s">
        <v>110</v>
      </c>
      <c r="H18" s="29" t="s">
        <v>99</v>
      </c>
      <c r="I18" s="29" t="s">
        <v>100</v>
      </c>
      <c r="J18" s="29" t="s">
        <v>101</v>
      </c>
      <c r="K18" s="29" t="s">
        <v>128</v>
      </c>
      <c r="L18" s="29" t="s">
        <v>125</v>
      </c>
      <c r="M18" s="29" t="s">
        <v>131</v>
      </c>
      <c r="O18" s="29" t="s">
        <v>130</v>
      </c>
    </row>
    <row r="19" spans="1:16" ht="12.75" customHeight="1" x14ac:dyDescent="0.25">
      <c r="A19" s="29" t="s">
        <v>95</v>
      </c>
      <c r="C19" s="29" t="s">
        <v>123</v>
      </c>
      <c r="D19" s="29" t="s">
        <v>97</v>
      </c>
      <c r="E19" s="29" t="s">
        <v>97</v>
      </c>
      <c r="G19" s="29" t="s">
        <v>110</v>
      </c>
      <c r="H19" s="29" t="s">
        <v>99</v>
      </c>
      <c r="I19" s="29" t="s">
        <v>100</v>
      </c>
      <c r="J19" s="29" t="s">
        <v>101</v>
      </c>
      <c r="K19" s="29" t="s">
        <v>128</v>
      </c>
      <c r="L19" s="29" t="s">
        <v>125</v>
      </c>
      <c r="M19" s="29" t="s">
        <v>69</v>
      </c>
      <c r="O19" s="29" t="s">
        <v>130</v>
      </c>
    </row>
    <row r="20" spans="1:16" ht="12.75" customHeight="1" x14ac:dyDescent="0.25">
      <c r="A20" s="29" t="s">
        <v>95</v>
      </c>
      <c r="C20" s="29" t="s">
        <v>123</v>
      </c>
      <c r="D20" s="29" t="s">
        <v>97</v>
      </c>
      <c r="E20" s="29" t="s">
        <v>97</v>
      </c>
      <c r="G20" s="29" t="s">
        <v>110</v>
      </c>
      <c r="H20" s="29" t="s">
        <v>99</v>
      </c>
      <c r="I20" s="29" t="s">
        <v>100</v>
      </c>
      <c r="J20" s="29" t="s">
        <v>101</v>
      </c>
      <c r="K20" s="29" t="s">
        <v>128</v>
      </c>
      <c r="L20" s="29" t="s">
        <v>125</v>
      </c>
      <c r="M20" s="29" t="s">
        <v>70</v>
      </c>
      <c r="O20" s="29" t="s">
        <v>130</v>
      </c>
    </row>
    <row r="21" spans="1:16" ht="12.75" customHeight="1" x14ac:dyDescent="0.25">
      <c r="A21" s="29" t="s">
        <v>95</v>
      </c>
      <c r="C21" s="29" t="s">
        <v>123</v>
      </c>
      <c r="D21" s="29" t="s">
        <v>97</v>
      </c>
      <c r="E21" s="29" t="s">
        <v>97</v>
      </c>
      <c r="G21" s="29" t="s">
        <v>110</v>
      </c>
      <c r="H21" s="29" t="s">
        <v>99</v>
      </c>
      <c r="I21" s="29" t="s">
        <v>100</v>
      </c>
      <c r="J21" s="29" t="s">
        <v>101</v>
      </c>
      <c r="K21" s="29" t="s">
        <v>128</v>
      </c>
      <c r="L21" s="29" t="s">
        <v>125</v>
      </c>
      <c r="M21" s="29" t="s">
        <v>132</v>
      </c>
      <c r="O21" s="29" t="s">
        <v>130</v>
      </c>
    </row>
    <row r="22" spans="1:16" ht="12.75" customHeight="1" x14ac:dyDescent="0.25">
      <c r="A22" s="29" t="s">
        <v>95</v>
      </c>
      <c r="C22" s="29" t="s">
        <v>123</v>
      </c>
      <c r="D22" s="29" t="s">
        <v>97</v>
      </c>
      <c r="E22" s="29" t="s">
        <v>97</v>
      </c>
      <c r="G22" s="29" t="s">
        <v>110</v>
      </c>
      <c r="H22" s="29" t="s">
        <v>99</v>
      </c>
      <c r="I22" s="29" t="s">
        <v>100</v>
      </c>
      <c r="J22" s="29" t="s">
        <v>101</v>
      </c>
      <c r="K22" s="29" t="s">
        <v>128</v>
      </c>
      <c r="L22" s="29" t="s">
        <v>125</v>
      </c>
      <c r="M22" s="29" t="s">
        <v>78</v>
      </c>
      <c r="O22" s="29" t="s">
        <v>130</v>
      </c>
    </row>
    <row r="23" spans="1:16" ht="12.75" customHeight="1" x14ac:dyDescent="0.25">
      <c r="A23" s="29" t="s">
        <v>95</v>
      </c>
      <c r="C23" s="29" t="s">
        <v>123</v>
      </c>
      <c r="D23" s="29" t="s">
        <v>97</v>
      </c>
      <c r="E23" s="29" t="s">
        <v>97</v>
      </c>
      <c r="G23" s="29" t="s">
        <v>110</v>
      </c>
      <c r="H23" s="29" t="s">
        <v>99</v>
      </c>
      <c r="I23" s="29" t="s">
        <v>100</v>
      </c>
      <c r="J23" s="29" t="s">
        <v>101</v>
      </c>
      <c r="K23" s="29" t="s">
        <v>128</v>
      </c>
      <c r="L23" s="29" t="s">
        <v>125</v>
      </c>
      <c r="M23" s="29" t="s">
        <v>77</v>
      </c>
      <c r="O23" s="29" t="s">
        <v>130</v>
      </c>
    </row>
    <row r="24" spans="1:16" ht="14.25" customHeight="1" x14ac:dyDescent="0.25">
      <c r="A24" s="30" t="s">
        <v>95</v>
      </c>
      <c r="B24" s="30"/>
      <c r="C24" s="30" t="s">
        <v>123</v>
      </c>
      <c r="D24" s="30" t="s">
        <v>97</v>
      </c>
      <c r="E24" s="30" t="s">
        <v>97</v>
      </c>
      <c r="F24" s="30"/>
      <c r="G24" s="30" t="s">
        <v>110</v>
      </c>
      <c r="H24" s="30" t="s">
        <v>99</v>
      </c>
      <c r="I24" s="30" t="s">
        <v>100</v>
      </c>
      <c r="J24" s="30" t="s">
        <v>101</v>
      </c>
      <c r="K24" s="30" t="s">
        <v>133</v>
      </c>
      <c r="L24" s="30" t="s">
        <v>125</v>
      </c>
      <c r="M24" s="30" t="s">
        <v>134</v>
      </c>
      <c r="N24" s="30"/>
      <c r="O24" s="30"/>
      <c r="P24" s="30"/>
    </row>
    <row r="26" spans="1:16" ht="12.75" customHeight="1" x14ac:dyDescent="0.25">
      <c r="A26" s="29" t="s">
        <v>95</v>
      </c>
      <c r="C26" s="29" t="s">
        <v>96</v>
      </c>
      <c r="D26" s="29" t="s">
        <v>97</v>
      </c>
      <c r="E26" s="29" t="s">
        <v>97</v>
      </c>
      <c r="G26" s="29" t="s">
        <v>110</v>
      </c>
      <c r="H26" s="29" t="s">
        <v>108</v>
      </c>
      <c r="I26" s="29" t="s">
        <v>100</v>
      </c>
      <c r="J26" s="29" t="s">
        <v>111</v>
      </c>
      <c r="K26" s="29" t="s">
        <v>106</v>
      </c>
      <c r="L26" s="29" t="s">
        <v>103</v>
      </c>
      <c r="M26" s="29" t="s">
        <v>135</v>
      </c>
      <c r="O26" s="29" t="s">
        <v>107</v>
      </c>
    </row>
    <row r="28" spans="1:16" ht="12.75" customHeight="1" x14ac:dyDescent="0.25">
      <c r="A28" s="29" t="s">
        <v>95</v>
      </c>
      <c r="C28" s="29" t="s">
        <v>123</v>
      </c>
      <c r="D28" s="29" t="s">
        <v>97</v>
      </c>
      <c r="E28" s="29" t="s">
        <v>97</v>
      </c>
      <c r="G28" s="29" t="s">
        <v>110</v>
      </c>
      <c r="H28" s="29" t="s">
        <v>108</v>
      </c>
      <c r="I28" s="29" t="s">
        <v>100</v>
      </c>
      <c r="J28" s="29" t="s">
        <v>101</v>
      </c>
      <c r="K28" s="29" t="s">
        <v>128</v>
      </c>
      <c r="L28" s="29" t="s">
        <v>125</v>
      </c>
      <c r="M28" s="29" t="s">
        <v>63</v>
      </c>
      <c r="O28" s="29" t="s">
        <v>130</v>
      </c>
    </row>
    <row r="29" spans="1:16" ht="12.75" customHeight="1" x14ac:dyDescent="0.25">
      <c r="A29" s="29" t="s">
        <v>95</v>
      </c>
      <c r="C29" s="29" t="s">
        <v>123</v>
      </c>
      <c r="D29" s="29" t="s">
        <v>97</v>
      </c>
      <c r="E29" s="29" t="s">
        <v>97</v>
      </c>
      <c r="G29" s="29" t="s">
        <v>110</v>
      </c>
      <c r="H29" s="29" t="s">
        <v>108</v>
      </c>
      <c r="I29" s="29" t="s">
        <v>100</v>
      </c>
      <c r="J29" s="29" t="s">
        <v>101</v>
      </c>
      <c r="K29" s="29" t="s">
        <v>128</v>
      </c>
      <c r="L29" s="29" t="s">
        <v>125</v>
      </c>
      <c r="M29" s="29" t="s">
        <v>64</v>
      </c>
      <c r="O29" s="29" t="s">
        <v>130</v>
      </c>
    </row>
    <row r="32" spans="1:16" ht="12.75" customHeight="1" x14ac:dyDescent="0.25">
      <c r="A32" s="29" t="s">
        <v>95</v>
      </c>
      <c r="C32" s="29" t="s">
        <v>96</v>
      </c>
      <c r="D32" s="29" t="s">
        <v>97</v>
      </c>
      <c r="E32" s="29" t="s">
        <v>97</v>
      </c>
      <c r="G32" s="29" t="s">
        <v>136</v>
      </c>
      <c r="H32" s="29" t="s">
        <v>99</v>
      </c>
      <c r="I32" s="29" t="s">
        <v>100</v>
      </c>
      <c r="J32" s="29" t="s">
        <v>111</v>
      </c>
      <c r="K32" s="29" t="s">
        <v>119</v>
      </c>
      <c r="L32" s="29" t="s">
        <v>103</v>
      </c>
      <c r="M32" s="29" t="s">
        <v>55</v>
      </c>
      <c r="O32" s="29" t="s">
        <v>137</v>
      </c>
    </row>
    <row r="33" spans="1:16" ht="12.75" customHeight="1" x14ac:dyDescent="0.25">
      <c r="A33" s="29" t="s">
        <v>95</v>
      </c>
      <c r="C33" s="29" t="s">
        <v>96</v>
      </c>
      <c r="D33" s="29" t="s">
        <v>97</v>
      </c>
      <c r="E33" s="29" t="s">
        <v>97</v>
      </c>
      <c r="G33" s="29" t="s">
        <v>136</v>
      </c>
      <c r="H33" s="29" t="s">
        <v>99</v>
      </c>
      <c r="I33" s="29" t="s">
        <v>100</v>
      </c>
      <c r="J33" s="29" t="s">
        <v>111</v>
      </c>
      <c r="K33" s="29" t="s">
        <v>116</v>
      </c>
      <c r="L33" s="29" t="s">
        <v>103</v>
      </c>
      <c r="M33" s="29" t="s">
        <v>56</v>
      </c>
      <c r="O33" s="29" t="s">
        <v>118</v>
      </c>
    </row>
    <row r="35" spans="1:16" ht="12.75" customHeight="1" x14ac:dyDescent="0.25">
      <c r="A35" s="29" t="s">
        <v>95</v>
      </c>
      <c r="C35" s="29" t="s">
        <v>96</v>
      </c>
      <c r="D35" s="29" t="s">
        <v>97</v>
      </c>
      <c r="E35" s="29" t="s">
        <v>97</v>
      </c>
      <c r="G35" s="29" t="s">
        <v>136</v>
      </c>
      <c r="H35" s="29" t="s">
        <v>99</v>
      </c>
      <c r="I35" s="29" t="s">
        <v>100</v>
      </c>
      <c r="J35" s="29" t="s">
        <v>101</v>
      </c>
      <c r="K35" s="29" t="s">
        <v>138</v>
      </c>
      <c r="L35" s="29" t="s">
        <v>103</v>
      </c>
      <c r="M35" s="29" t="s">
        <v>80</v>
      </c>
      <c r="O35" s="29" t="s">
        <v>139</v>
      </c>
      <c r="P35" s="29" t="s">
        <v>140</v>
      </c>
    </row>
    <row r="36" spans="1:16" ht="12.75" customHeight="1" x14ac:dyDescent="0.25">
      <c r="A36" s="29" t="s">
        <v>95</v>
      </c>
      <c r="C36" s="29" t="s">
        <v>96</v>
      </c>
      <c r="D36" s="29" t="s">
        <v>97</v>
      </c>
      <c r="E36" s="29" t="s">
        <v>97</v>
      </c>
      <c r="G36" s="29" t="s">
        <v>136</v>
      </c>
      <c r="H36" s="29" t="s">
        <v>99</v>
      </c>
      <c r="I36" s="29" t="s">
        <v>100</v>
      </c>
      <c r="J36" s="29" t="s">
        <v>101</v>
      </c>
      <c r="K36" s="29" t="s">
        <v>112</v>
      </c>
      <c r="L36" s="29" t="s">
        <v>103</v>
      </c>
      <c r="M36" s="29" t="s">
        <v>59</v>
      </c>
      <c r="O36" s="29" t="s">
        <v>113</v>
      </c>
    </row>
    <row r="37" spans="1:16" ht="12.75" customHeight="1" x14ac:dyDescent="0.25">
      <c r="A37" s="29" t="s">
        <v>95</v>
      </c>
      <c r="C37" s="29" t="s">
        <v>123</v>
      </c>
      <c r="D37" s="29" t="s">
        <v>97</v>
      </c>
      <c r="E37" s="29" t="s">
        <v>97</v>
      </c>
      <c r="G37" s="29" t="s">
        <v>136</v>
      </c>
      <c r="H37" s="29" t="s">
        <v>99</v>
      </c>
      <c r="I37" s="29" t="s">
        <v>100</v>
      </c>
      <c r="J37" s="29" t="s">
        <v>101</v>
      </c>
      <c r="K37" s="29" t="s">
        <v>124</v>
      </c>
      <c r="L37" s="29" t="s">
        <v>125</v>
      </c>
      <c r="M37" s="29" t="s">
        <v>141</v>
      </c>
      <c r="O37" s="29" t="s">
        <v>127</v>
      </c>
    </row>
    <row r="38" spans="1:16" ht="12.75" customHeight="1" x14ac:dyDescent="0.25">
      <c r="A38" s="29" t="s">
        <v>95</v>
      </c>
      <c r="C38" s="29" t="s">
        <v>123</v>
      </c>
      <c r="D38" s="29" t="s">
        <v>97</v>
      </c>
      <c r="E38" s="29" t="s">
        <v>97</v>
      </c>
      <c r="G38" s="29" t="s">
        <v>136</v>
      </c>
      <c r="H38" s="29" t="s">
        <v>99</v>
      </c>
      <c r="I38" s="29" t="s">
        <v>100</v>
      </c>
      <c r="J38" s="29" t="s">
        <v>101</v>
      </c>
      <c r="K38" s="29" t="s">
        <v>124</v>
      </c>
      <c r="L38" s="29" t="s">
        <v>125</v>
      </c>
      <c r="M38" s="29" t="s">
        <v>60</v>
      </c>
      <c r="O38" s="29" t="s">
        <v>127</v>
      </c>
    </row>
    <row r="39" spans="1:16" ht="12.75" customHeight="1" x14ac:dyDescent="0.25">
      <c r="A39" s="29" t="s">
        <v>95</v>
      </c>
      <c r="C39" s="29" t="s">
        <v>96</v>
      </c>
      <c r="D39" s="29" t="s">
        <v>97</v>
      </c>
      <c r="E39" s="29" t="s">
        <v>97</v>
      </c>
      <c r="G39" s="29" t="s">
        <v>136</v>
      </c>
      <c r="H39" s="29" t="s">
        <v>99</v>
      </c>
      <c r="I39" s="29" t="s">
        <v>100</v>
      </c>
      <c r="J39" s="29" t="s">
        <v>101</v>
      </c>
      <c r="K39" s="29" t="s">
        <v>142</v>
      </c>
      <c r="L39" s="29" t="s">
        <v>103</v>
      </c>
      <c r="M39" s="29" t="s">
        <v>143</v>
      </c>
      <c r="O39" s="29" t="s">
        <v>144</v>
      </c>
    </row>
    <row r="40" spans="1:16" ht="12.75" customHeight="1" x14ac:dyDescent="0.25">
      <c r="A40" s="29" t="s">
        <v>95</v>
      </c>
      <c r="C40" s="29" t="s">
        <v>96</v>
      </c>
      <c r="D40" s="29" t="s">
        <v>97</v>
      </c>
      <c r="E40" s="29" t="s">
        <v>97</v>
      </c>
      <c r="G40" s="29" t="s">
        <v>136</v>
      </c>
      <c r="H40" s="29" t="s">
        <v>99</v>
      </c>
      <c r="I40" s="29" t="s">
        <v>100</v>
      </c>
      <c r="J40" s="29" t="s">
        <v>101</v>
      </c>
      <c r="K40" s="29" t="s">
        <v>145</v>
      </c>
      <c r="L40" s="29" t="s">
        <v>103</v>
      </c>
      <c r="M40" s="29" t="s">
        <v>146</v>
      </c>
      <c r="O40" s="29" t="s">
        <v>147</v>
      </c>
    </row>
    <row r="41" spans="1:16" ht="12.75" customHeight="1" x14ac:dyDescent="0.25">
      <c r="A41" s="29" t="s">
        <v>95</v>
      </c>
      <c r="C41" s="29" t="s">
        <v>123</v>
      </c>
      <c r="D41" s="29" t="s">
        <v>97</v>
      </c>
      <c r="E41" s="29" t="s">
        <v>97</v>
      </c>
      <c r="G41" s="29" t="s">
        <v>136</v>
      </c>
      <c r="H41" s="29" t="s">
        <v>99</v>
      </c>
      <c r="I41" s="29" t="s">
        <v>100</v>
      </c>
      <c r="J41" s="29" t="s">
        <v>101</v>
      </c>
      <c r="K41" s="29" t="s">
        <v>128</v>
      </c>
      <c r="L41" s="29" t="s">
        <v>125</v>
      </c>
      <c r="M41" s="29" t="s">
        <v>148</v>
      </c>
      <c r="O41" s="29" t="s">
        <v>130</v>
      </c>
    </row>
    <row r="42" spans="1:16" ht="12.75" customHeight="1" x14ac:dyDescent="0.25">
      <c r="A42" s="29" t="s">
        <v>95</v>
      </c>
      <c r="C42" s="29" t="s">
        <v>123</v>
      </c>
      <c r="D42" s="29" t="s">
        <v>97</v>
      </c>
      <c r="E42" s="29" t="s">
        <v>97</v>
      </c>
      <c r="G42" s="29" t="s">
        <v>136</v>
      </c>
      <c r="H42" s="29" t="s">
        <v>99</v>
      </c>
      <c r="I42" s="29" t="s">
        <v>100</v>
      </c>
      <c r="J42" s="29" t="s">
        <v>101</v>
      </c>
      <c r="K42" s="29" t="s">
        <v>128</v>
      </c>
      <c r="L42" s="29" t="s">
        <v>125</v>
      </c>
      <c r="M42" s="29" t="s">
        <v>57</v>
      </c>
      <c r="O42" s="29" t="s">
        <v>130</v>
      </c>
    </row>
    <row r="43" spans="1:16" ht="12.75" customHeight="1" x14ac:dyDescent="0.25">
      <c r="A43" s="29" t="s">
        <v>95</v>
      </c>
      <c r="C43" s="29" t="s">
        <v>123</v>
      </c>
      <c r="D43" s="29" t="s">
        <v>97</v>
      </c>
      <c r="E43" s="29" t="s">
        <v>97</v>
      </c>
      <c r="G43" s="29" t="s">
        <v>136</v>
      </c>
      <c r="H43" s="29" t="s">
        <v>99</v>
      </c>
      <c r="I43" s="29" t="s">
        <v>100</v>
      </c>
      <c r="J43" s="29" t="s">
        <v>101</v>
      </c>
      <c r="K43" s="29" t="s">
        <v>128</v>
      </c>
      <c r="L43" s="29" t="s">
        <v>125</v>
      </c>
      <c r="M43" s="29" t="s">
        <v>79</v>
      </c>
      <c r="O43" s="29" t="s">
        <v>130</v>
      </c>
    </row>
    <row r="44" spans="1:16" ht="12.75" customHeight="1" x14ac:dyDescent="0.25">
      <c r="A44" s="29" t="s">
        <v>95</v>
      </c>
      <c r="C44" s="29" t="s">
        <v>123</v>
      </c>
      <c r="D44" s="29" t="s">
        <v>97</v>
      </c>
      <c r="E44" s="29" t="s">
        <v>97</v>
      </c>
      <c r="G44" s="29" t="s">
        <v>136</v>
      </c>
      <c r="H44" s="29" t="s">
        <v>99</v>
      </c>
      <c r="I44" s="29" t="s">
        <v>100</v>
      </c>
      <c r="J44" s="29" t="s">
        <v>101</v>
      </c>
      <c r="K44" s="29" t="s">
        <v>128</v>
      </c>
      <c r="L44" s="29" t="s">
        <v>125</v>
      </c>
      <c r="M44" s="29" t="s">
        <v>54</v>
      </c>
      <c r="O44" s="29" t="s">
        <v>130</v>
      </c>
    </row>
    <row r="45" spans="1:16" ht="12.75" customHeight="1" x14ac:dyDescent="0.25">
      <c r="A45" s="29" t="s">
        <v>95</v>
      </c>
      <c r="C45" s="29" t="s">
        <v>123</v>
      </c>
      <c r="D45" s="29" t="s">
        <v>97</v>
      </c>
      <c r="E45" s="29" t="s">
        <v>97</v>
      </c>
      <c r="G45" s="29" t="s">
        <v>136</v>
      </c>
      <c r="H45" s="29" t="s">
        <v>99</v>
      </c>
      <c r="I45" s="29" t="s">
        <v>100</v>
      </c>
      <c r="J45" s="29" t="s">
        <v>101</v>
      </c>
      <c r="K45" s="29" t="s">
        <v>128</v>
      </c>
      <c r="L45" s="29" t="s">
        <v>125</v>
      </c>
      <c r="M45" s="29" t="s">
        <v>58</v>
      </c>
      <c r="O45" s="29" t="s">
        <v>130</v>
      </c>
    </row>
    <row r="46" spans="1:16" ht="12.75" customHeight="1" x14ac:dyDescent="0.25">
      <c r="A46" s="29" t="s">
        <v>95</v>
      </c>
      <c r="C46" s="29" t="s">
        <v>123</v>
      </c>
      <c r="D46" s="29" t="s">
        <v>97</v>
      </c>
      <c r="E46" s="29" t="s">
        <v>97</v>
      </c>
      <c r="G46" s="29" t="s">
        <v>136</v>
      </c>
      <c r="H46" s="29" t="s">
        <v>99</v>
      </c>
      <c r="I46" s="29" t="s">
        <v>100</v>
      </c>
      <c r="J46" s="29" t="s">
        <v>101</v>
      </c>
      <c r="K46" s="29" t="s">
        <v>128</v>
      </c>
      <c r="L46" s="29" t="s">
        <v>125</v>
      </c>
      <c r="M46" s="29" t="s">
        <v>149</v>
      </c>
      <c r="O46" s="29" t="s">
        <v>130</v>
      </c>
    </row>
    <row r="47" spans="1:16" ht="12.75" customHeight="1" x14ac:dyDescent="0.25">
      <c r="A47" s="29" t="s">
        <v>95</v>
      </c>
      <c r="C47" s="29" t="s">
        <v>123</v>
      </c>
      <c r="D47" s="29" t="s">
        <v>97</v>
      </c>
      <c r="E47" s="29" t="s">
        <v>97</v>
      </c>
      <c r="G47" s="29" t="s">
        <v>136</v>
      </c>
      <c r="H47" s="29" t="s">
        <v>99</v>
      </c>
      <c r="I47" s="29" t="s">
        <v>100</v>
      </c>
      <c r="J47" s="29" t="s">
        <v>101</v>
      </c>
      <c r="K47" s="29" t="s">
        <v>128</v>
      </c>
      <c r="L47" s="29" t="s">
        <v>125</v>
      </c>
      <c r="M47" s="29" t="s">
        <v>53</v>
      </c>
      <c r="O47" s="29" t="s">
        <v>130</v>
      </c>
    </row>
    <row r="48" spans="1:16" ht="12.75" customHeight="1" x14ac:dyDescent="0.25">
      <c r="A48" s="30"/>
      <c r="B48" s="30"/>
      <c r="C48" s="30" t="s">
        <v>123</v>
      </c>
      <c r="D48" s="30"/>
      <c r="E48" s="30"/>
      <c r="F48" s="30"/>
      <c r="G48" s="30" t="s">
        <v>136</v>
      </c>
      <c r="H48" s="30" t="s">
        <v>99</v>
      </c>
      <c r="I48" s="30" t="s">
        <v>100</v>
      </c>
      <c r="J48" s="30" t="s">
        <v>101</v>
      </c>
      <c r="K48" s="30" t="s">
        <v>124</v>
      </c>
      <c r="L48" s="30" t="s">
        <v>125</v>
      </c>
      <c r="M48" s="30" t="s">
        <v>62</v>
      </c>
      <c r="N48" s="30"/>
      <c r="O48" s="30" t="s">
        <v>127</v>
      </c>
      <c r="P48" s="30"/>
    </row>
    <row r="50" spans="1:16" ht="12.75" customHeight="1" x14ac:dyDescent="0.25">
      <c r="A50" s="29" t="s">
        <v>95</v>
      </c>
      <c r="C50" s="29" t="s">
        <v>96</v>
      </c>
      <c r="D50" s="29" t="s">
        <v>97</v>
      </c>
      <c r="E50" s="29" t="s">
        <v>97</v>
      </c>
      <c r="G50" s="29" t="s">
        <v>136</v>
      </c>
      <c r="H50" s="29" t="s">
        <v>108</v>
      </c>
      <c r="I50" s="29" t="s">
        <v>100</v>
      </c>
      <c r="J50" s="29" t="s">
        <v>101</v>
      </c>
      <c r="K50" s="29" t="s">
        <v>112</v>
      </c>
      <c r="L50" s="29" t="s">
        <v>103</v>
      </c>
      <c r="M50" s="29" t="s">
        <v>48</v>
      </c>
      <c r="O50" s="29" t="s">
        <v>150</v>
      </c>
    </row>
    <row r="51" spans="1:16" ht="12.75" customHeight="1" x14ac:dyDescent="0.25">
      <c r="A51" s="29" t="s">
        <v>95</v>
      </c>
      <c r="C51" s="29" t="s">
        <v>96</v>
      </c>
      <c r="D51" s="29" t="s">
        <v>97</v>
      </c>
      <c r="E51" s="29" t="s">
        <v>97</v>
      </c>
      <c r="G51" s="29" t="s">
        <v>136</v>
      </c>
      <c r="H51" s="29" t="s">
        <v>108</v>
      </c>
      <c r="I51" s="29" t="s">
        <v>100</v>
      </c>
      <c r="J51" s="29" t="s">
        <v>101</v>
      </c>
      <c r="K51" s="29" t="s">
        <v>145</v>
      </c>
      <c r="L51" s="29" t="s">
        <v>103</v>
      </c>
      <c r="M51" s="29" t="s">
        <v>151</v>
      </c>
      <c r="O51" s="29" t="s">
        <v>147</v>
      </c>
    </row>
    <row r="52" spans="1:16" ht="12.75" customHeight="1" x14ac:dyDescent="0.25">
      <c r="A52" s="29" t="s">
        <v>95</v>
      </c>
      <c r="C52" s="29" t="s">
        <v>96</v>
      </c>
      <c r="D52" s="29" t="s">
        <v>97</v>
      </c>
      <c r="E52" s="29" t="s">
        <v>97</v>
      </c>
      <c r="G52" s="29" t="s">
        <v>136</v>
      </c>
      <c r="H52" s="29" t="s">
        <v>108</v>
      </c>
      <c r="I52" s="29" t="s">
        <v>100</v>
      </c>
      <c r="J52" s="29" t="s">
        <v>101</v>
      </c>
      <c r="K52" s="29" t="s">
        <v>145</v>
      </c>
      <c r="L52" s="29" t="s">
        <v>103</v>
      </c>
      <c r="M52" s="29" t="s">
        <v>152</v>
      </c>
      <c r="O52" s="29" t="s">
        <v>147</v>
      </c>
    </row>
    <row r="53" spans="1:16" ht="12.75" customHeight="1" x14ac:dyDescent="0.25">
      <c r="A53" s="29" t="s">
        <v>95</v>
      </c>
      <c r="C53" s="29" t="s">
        <v>96</v>
      </c>
      <c r="D53" s="29" t="s">
        <v>97</v>
      </c>
      <c r="E53" s="29" t="s">
        <v>97</v>
      </c>
      <c r="G53" s="29" t="s">
        <v>136</v>
      </c>
      <c r="H53" s="29" t="s">
        <v>108</v>
      </c>
      <c r="I53" s="29" t="s">
        <v>100</v>
      </c>
      <c r="J53" s="29" t="s">
        <v>101</v>
      </c>
      <c r="K53" s="29" t="s">
        <v>145</v>
      </c>
      <c r="L53" s="29" t="s">
        <v>103</v>
      </c>
      <c r="M53" s="29" t="s">
        <v>153</v>
      </c>
      <c r="O53" s="29" t="s">
        <v>147</v>
      </c>
    </row>
    <row r="54" spans="1:16" ht="12.75" customHeight="1" x14ac:dyDescent="0.25">
      <c r="A54" s="29" t="s">
        <v>95</v>
      </c>
      <c r="C54" s="29" t="s">
        <v>123</v>
      </c>
      <c r="D54" s="29" t="s">
        <v>97</v>
      </c>
      <c r="E54" s="29" t="s">
        <v>97</v>
      </c>
      <c r="G54" s="29" t="s">
        <v>136</v>
      </c>
      <c r="H54" s="29" t="s">
        <v>108</v>
      </c>
      <c r="I54" s="29" t="s">
        <v>100</v>
      </c>
      <c r="J54" s="29" t="s">
        <v>101</v>
      </c>
      <c r="K54" s="29" t="s">
        <v>124</v>
      </c>
      <c r="L54" s="29" t="s">
        <v>125</v>
      </c>
      <c r="M54" s="29" t="s">
        <v>154</v>
      </c>
      <c r="O54" s="29" t="s">
        <v>127</v>
      </c>
    </row>
    <row r="55" spans="1:16" ht="12.75" customHeight="1" x14ac:dyDescent="0.25">
      <c r="A55" s="29" t="s">
        <v>95</v>
      </c>
      <c r="C55" s="29" t="s">
        <v>123</v>
      </c>
      <c r="D55" s="29" t="s">
        <v>97</v>
      </c>
      <c r="E55" s="29" t="s">
        <v>97</v>
      </c>
      <c r="G55" s="29" t="s">
        <v>136</v>
      </c>
      <c r="H55" s="29" t="s">
        <v>108</v>
      </c>
      <c r="I55" s="29" t="s">
        <v>100</v>
      </c>
      <c r="J55" s="29" t="s">
        <v>101</v>
      </c>
      <c r="K55" s="29" t="s">
        <v>128</v>
      </c>
      <c r="L55" s="29" t="s">
        <v>125</v>
      </c>
      <c r="M55" s="29" t="s">
        <v>155</v>
      </c>
      <c r="O55" s="29" t="s">
        <v>130</v>
      </c>
    </row>
    <row r="58" spans="1:16" ht="12.75" customHeight="1" x14ac:dyDescent="0.25">
      <c r="A58" s="29" t="s">
        <v>95</v>
      </c>
      <c r="C58" s="29" t="s">
        <v>96</v>
      </c>
      <c r="D58" s="29" t="s">
        <v>97</v>
      </c>
      <c r="E58" s="29" t="s">
        <v>97</v>
      </c>
      <c r="G58" s="29" t="s">
        <v>156</v>
      </c>
      <c r="H58" s="29" t="s">
        <v>99</v>
      </c>
      <c r="I58" s="29" t="s">
        <v>100</v>
      </c>
      <c r="J58" s="29" t="s">
        <v>111</v>
      </c>
      <c r="K58" s="29" t="s">
        <v>119</v>
      </c>
      <c r="L58" s="29" t="s">
        <v>103</v>
      </c>
      <c r="M58" s="29" t="s">
        <v>46</v>
      </c>
      <c r="O58" s="29" t="s">
        <v>157</v>
      </c>
    </row>
    <row r="59" spans="1:16" ht="12.75" customHeight="1" x14ac:dyDescent="0.25">
      <c r="A59" s="29" t="s">
        <v>95</v>
      </c>
      <c r="C59" s="29" t="s">
        <v>96</v>
      </c>
      <c r="D59" s="29" t="s">
        <v>97</v>
      </c>
      <c r="E59" s="29" t="s">
        <v>97</v>
      </c>
      <c r="G59" s="29" t="s">
        <v>156</v>
      </c>
      <c r="H59" s="29" t="s">
        <v>99</v>
      </c>
      <c r="I59" s="29" t="s">
        <v>100</v>
      </c>
      <c r="J59" s="29" t="s">
        <v>111</v>
      </c>
      <c r="K59" s="29" t="s">
        <v>106</v>
      </c>
      <c r="L59" s="29" t="s">
        <v>103</v>
      </c>
      <c r="M59" s="29" t="s">
        <v>47</v>
      </c>
      <c r="O59" s="29" t="s">
        <v>107</v>
      </c>
    </row>
    <row r="60" spans="1:16" ht="12.75" customHeight="1" x14ac:dyDescent="0.25">
      <c r="A60" s="30" t="s">
        <v>95</v>
      </c>
      <c r="B60" s="30"/>
      <c r="C60" s="30" t="s">
        <v>96</v>
      </c>
      <c r="D60" s="30" t="s">
        <v>97</v>
      </c>
      <c r="E60" s="30" t="s">
        <v>97</v>
      </c>
      <c r="F60" s="30"/>
      <c r="G60" s="30" t="s">
        <v>158</v>
      </c>
      <c r="H60" s="30" t="s">
        <v>99</v>
      </c>
      <c r="I60" s="30" t="s">
        <v>100</v>
      </c>
      <c r="J60" s="30" t="s">
        <v>111</v>
      </c>
      <c r="K60" s="30"/>
      <c r="L60" s="30" t="s">
        <v>103</v>
      </c>
      <c r="M60" s="30" t="s">
        <v>75</v>
      </c>
      <c r="N60" s="30"/>
      <c r="O60" s="30"/>
      <c r="P60" s="30"/>
    </row>
    <row r="62" spans="1:16" ht="12.75" customHeight="1" x14ac:dyDescent="0.25">
      <c r="A62" s="29" t="s">
        <v>95</v>
      </c>
      <c r="C62" s="29" t="s">
        <v>96</v>
      </c>
      <c r="D62" s="29" t="s">
        <v>97</v>
      </c>
      <c r="E62" s="29" t="s">
        <v>97</v>
      </c>
      <c r="G62" s="29" t="s">
        <v>156</v>
      </c>
      <c r="H62" s="29" t="s">
        <v>99</v>
      </c>
      <c r="I62" s="29" t="s">
        <v>100</v>
      </c>
      <c r="J62" s="29" t="s">
        <v>101</v>
      </c>
      <c r="K62" s="29" t="s">
        <v>102</v>
      </c>
      <c r="L62" s="29" t="s">
        <v>103</v>
      </c>
      <c r="M62" s="29" t="s">
        <v>42</v>
      </c>
      <c r="O62" s="29" t="s">
        <v>104</v>
      </c>
    </row>
    <row r="63" spans="1:16" ht="12.75" customHeight="1" x14ac:dyDescent="0.25">
      <c r="A63" s="29" t="s">
        <v>95</v>
      </c>
      <c r="C63" s="29" t="s">
        <v>123</v>
      </c>
      <c r="D63" s="29" t="s">
        <v>97</v>
      </c>
      <c r="E63" s="29" t="s">
        <v>97</v>
      </c>
      <c r="G63" s="29" t="s">
        <v>156</v>
      </c>
      <c r="H63" s="29" t="s">
        <v>99</v>
      </c>
      <c r="I63" s="29" t="s">
        <v>100</v>
      </c>
      <c r="J63" s="29" t="s">
        <v>101</v>
      </c>
      <c r="K63" s="29" t="s">
        <v>124</v>
      </c>
      <c r="L63" s="29" t="s">
        <v>125</v>
      </c>
      <c r="M63" s="29" t="s">
        <v>159</v>
      </c>
      <c r="O63" s="29" t="s">
        <v>127</v>
      </c>
    </row>
    <row r="64" spans="1:16" ht="12.75" customHeight="1" x14ac:dyDescent="0.25">
      <c r="A64" s="29" t="s">
        <v>95</v>
      </c>
      <c r="C64" s="29" t="s">
        <v>123</v>
      </c>
      <c r="D64" s="29" t="s">
        <v>97</v>
      </c>
      <c r="E64" s="29" t="s">
        <v>97</v>
      </c>
      <c r="G64" s="29" t="s">
        <v>156</v>
      </c>
      <c r="H64" s="29" t="s">
        <v>99</v>
      </c>
      <c r="I64" s="29" t="s">
        <v>100</v>
      </c>
      <c r="J64" s="29" t="s">
        <v>101</v>
      </c>
      <c r="K64" s="29" t="s">
        <v>124</v>
      </c>
      <c r="L64" s="29" t="s">
        <v>125</v>
      </c>
      <c r="M64" s="29" t="s">
        <v>44</v>
      </c>
      <c r="O64" s="29" t="s">
        <v>127</v>
      </c>
    </row>
    <row r="65" spans="1:16" ht="12.75" customHeight="1" x14ac:dyDescent="0.25">
      <c r="A65" s="29" t="s">
        <v>95</v>
      </c>
      <c r="C65" s="29" t="s">
        <v>123</v>
      </c>
      <c r="D65" s="29" t="s">
        <v>97</v>
      </c>
      <c r="E65" s="29" t="s">
        <v>97</v>
      </c>
      <c r="G65" s="29" t="s">
        <v>156</v>
      </c>
      <c r="H65" s="29" t="s">
        <v>99</v>
      </c>
      <c r="I65" s="29" t="s">
        <v>100</v>
      </c>
      <c r="J65" s="29" t="s">
        <v>101</v>
      </c>
      <c r="K65" s="29" t="s">
        <v>128</v>
      </c>
      <c r="L65" s="29" t="s">
        <v>125</v>
      </c>
      <c r="M65" s="29" t="s">
        <v>45</v>
      </c>
      <c r="O65" s="29" t="s">
        <v>130</v>
      </c>
    </row>
    <row r="66" spans="1:16" ht="12.75" customHeight="1" x14ac:dyDescent="0.25">
      <c r="A66" s="30" t="s">
        <v>95</v>
      </c>
      <c r="B66" s="30"/>
      <c r="C66" s="30" t="s">
        <v>123</v>
      </c>
      <c r="D66" s="30" t="s">
        <v>97</v>
      </c>
      <c r="E66" s="30" t="s">
        <v>97</v>
      </c>
      <c r="F66" s="30"/>
      <c r="G66" s="30" t="s">
        <v>156</v>
      </c>
      <c r="H66" s="30" t="s">
        <v>99</v>
      </c>
      <c r="I66" s="30" t="s">
        <v>100</v>
      </c>
      <c r="J66" s="30" t="s">
        <v>101</v>
      </c>
      <c r="K66" s="30" t="s">
        <v>133</v>
      </c>
      <c r="L66" s="30" t="s">
        <v>125</v>
      </c>
      <c r="M66" s="30" t="s">
        <v>73</v>
      </c>
      <c r="N66" s="30"/>
      <c r="O66" s="30"/>
      <c r="P66" s="30"/>
    </row>
    <row r="67" spans="1:16" ht="12.75" customHeight="1" x14ac:dyDescent="0.25">
      <c r="H67" s="29"/>
      <c r="I67" s="29"/>
    </row>
    <row r="68" spans="1:16" ht="12.75" customHeight="1" x14ac:dyDescent="0.25">
      <c r="A68" s="29" t="s">
        <v>95</v>
      </c>
      <c r="C68" s="29" t="s">
        <v>96</v>
      </c>
      <c r="D68" s="29" t="s">
        <v>97</v>
      </c>
      <c r="E68" s="29" t="s">
        <v>97</v>
      </c>
      <c r="G68" s="29" t="s">
        <v>156</v>
      </c>
      <c r="H68" s="29" t="s">
        <v>108</v>
      </c>
      <c r="I68" s="29" t="s">
        <v>100</v>
      </c>
      <c r="J68" s="29" t="s">
        <v>101</v>
      </c>
      <c r="K68" s="29" t="s">
        <v>160</v>
      </c>
      <c r="L68" s="29" t="s">
        <v>103</v>
      </c>
      <c r="M68" s="29" t="s">
        <v>40</v>
      </c>
      <c r="O68" s="29" t="s">
        <v>161</v>
      </c>
    </row>
    <row r="69" spans="1:16" ht="12.75" customHeight="1" x14ac:dyDescent="0.25">
      <c r="A69" s="29" t="s">
        <v>95</v>
      </c>
      <c r="C69" s="29" t="s">
        <v>123</v>
      </c>
      <c r="D69" s="29" t="s">
        <v>97</v>
      </c>
      <c r="E69" s="29" t="s">
        <v>97</v>
      </c>
      <c r="G69" s="29" t="s">
        <v>156</v>
      </c>
      <c r="H69" s="29" t="s">
        <v>108</v>
      </c>
      <c r="I69" s="29" t="s">
        <v>100</v>
      </c>
      <c r="J69" s="29" t="s">
        <v>101</v>
      </c>
      <c r="K69" s="29" t="s">
        <v>124</v>
      </c>
      <c r="L69" s="29" t="s">
        <v>125</v>
      </c>
      <c r="M69" s="29" t="s">
        <v>41</v>
      </c>
      <c r="O69" s="29" t="s">
        <v>127</v>
      </c>
    </row>
    <row r="70" spans="1:16" ht="12.75" customHeight="1" x14ac:dyDescent="0.25">
      <c r="A70" s="29" t="s">
        <v>95</v>
      </c>
      <c r="C70" s="29" t="s">
        <v>96</v>
      </c>
      <c r="D70" s="29" t="s">
        <v>97</v>
      </c>
      <c r="E70" s="29" t="s">
        <v>97</v>
      </c>
      <c r="G70" s="29" t="s">
        <v>156</v>
      </c>
      <c r="H70" s="29" t="s">
        <v>108</v>
      </c>
      <c r="I70" s="29" t="s">
        <v>100</v>
      </c>
      <c r="J70" s="29" t="s">
        <v>101</v>
      </c>
      <c r="K70" s="29" t="s">
        <v>145</v>
      </c>
      <c r="L70" s="29" t="s">
        <v>103</v>
      </c>
      <c r="M70" s="29" t="s">
        <v>74</v>
      </c>
      <c r="O70" s="29" t="s">
        <v>162</v>
      </c>
    </row>
    <row r="73" spans="1:16" ht="12.75" customHeight="1" x14ac:dyDescent="0.25">
      <c r="A73" s="29" t="s">
        <v>95</v>
      </c>
      <c r="C73" s="29" t="s">
        <v>96</v>
      </c>
      <c r="D73" s="29" t="s">
        <v>97</v>
      </c>
      <c r="E73" s="29" t="s">
        <v>97</v>
      </c>
      <c r="G73" s="29" t="s">
        <v>163</v>
      </c>
      <c r="H73" s="29" t="s">
        <v>99</v>
      </c>
      <c r="I73" s="29" t="s">
        <v>100</v>
      </c>
      <c r="J73" s="29" t="s">
        <v>111</v>
      </c>
      <c r="K73" s="29" t="s">
        <v>145</v>
      </c>
      <c r="L73" s="29" t="s">
        <v>103</v>
      </c>
      <c r="M73" s="29" t="s">
        <v>164</v>
      </c>
      <c r="O73" s="29" t="s">
        <v>162</v>
      </c>
    </row>
    <row r="75" spans="1:16" ht="12.75" customHeight="1" x14ac:dyDescent="0.25">
      <c r="A75" s="29" t="s">
        <v>95</v>
      </c>
      <c r="C75" s="29" t="s">
        <v>165</v>
      </c>
      <c r="D75" s="29" t="s">
        <v>97</v>
      </c>
      <c r="E75" s="29" t="s">
        <v>97</v>
      </c>
      <c r="G75" s="29" t="s">
        <v>163</v>
      </c>
      <c r="H75" s="29" t="s">
        <v>99</v>
      </c>
      <c r="I75" s="29" t="s">
        <v>100</v>
      </c>
      <c r="J75" s="29" t="s">
        <v>101</v>
      </c>
      <c r="K75" s="29" t="s">
        <v>166</v>
      </c>
      <c r="L75" s="29" t="s">
        <v>167</v>
      </c>
      <c r="M75" s="29" t="s">
        <v>168</v>
      </c>
      <c r="O75" s="29" t="s">
        <v>169</v>
      </c>
    </row>
    <row r="76" spans="1:16" ht="12.75" customHeight="1" x14ac:dyDescent="0.25">
      <c r="A76" s="29" t="s">
        <v>95</v>
      </c>
      <c r="C76" s="29" t="s">
        <v>165</v>
      </c>
      <c r="D76" s="29" t="s">
        <v>97</v>
      </c>
      <c r="E76" s="29" t="s">
        <v>97</v>
      </c>
      <c r="G76" s="29" t="s">
        <v>163</v>
      </c>
      <c r="H76" s="29" t="s">
        <v>99</v>
      </c>
      <c r="I76" s="29" t="s">
        <v>100</v>
      </c>
      <c r="J76" s="29" t="s">
        <v>101</v>
      </c>
      <c r="K76" s="29" t="s">
        <v>166</v>
      </c>
      <c r="L76" s="29" t="s">
        <v>167</v>
      </c>
      <c r="M76" s="29" t="s">
        <v>25</v>
      </c>
      <c r="O76" s="29" t="s">
        <v>169</v>
      </c>
    </row>
    <row r="77" spans="1:16" ht="12.75" customHeight="1" x14ac:dyDescent="0.25">
      <c r="A77" s="29" t="s">
        <v>95</v>
      </c>
      <c r="C77" s="29" t="s">
        <v>96</v>
      </c>
      <c r="D77" s="29" t="s">
        <v>97</v>
      </c>
      <c r="E77" s="29" t="s">
        <v>97</v>
      </c>
      <c r="G77" s="29" t="s">
        <v>163</v>
      </c>
      <c r="H77" s="29" t="s">
        <v>99</v>
      </c>
      <c r="I77" s="29" t="s">
        <v>100</v>
      </c>
      <c r="J77" s="29" t="s">
        <v>101</v>
      </c>
      <c r="K77" s="29" t="s">
        <v>145</v>
      </c>
      <c r="L77" s="29" t="s">
        <v>103</v>
      </c>
      <c r="M77" s="29" t="s">
        <v>36</v>
      </c>
      <c r="O77" s="29" t="s">
        <v>162</v>
      </c>
    </row>
    <row r="78" spans="1:16" ht="12.75" customHeight="1" x14ac:dyDescent="0.25">
      <c r="A78" s="29" t="s">
        <v>95</v>
      </c>
      <c r="C78" s="29" t="s">
        <v>123</v>
      </c>
      <c r="D78" s="29" t="s">
        <v>97</v>
      </c>
      <c r="E78" s="29" t="s">
        <v>97</v>
      </c>
      <c r="G78" s="29" t="s">
        <v>163</v>
      </c>
      <c r="H78" s="29" t="s">
        <v>99</v>
      </c>
      <c r="I78" s="29" t="s">
        <v>100</v>
      </c>
      <c r="J78" s="29" t="s">
        <v>101</v>
      </c>
      <c r="K78" s="29" t="s">
        <v>128</v>
      </c>
      <c r="L78" s="29" t="s">
        <v>125</v>
      </c>
      <c r="M78" s="29" t="s">
        <v>37</v>
      </c>
      <c r="O78" s="29" t="s">
        <v>130</v>
      </c>
    </row>
    <row r="80" spans="1:16" ht="12.75" customHeight="1" x14ac:dyDescent="0.25">
      <c r="A80" s="29" t="s">
        <v>95</v>
      </c>
      <c r="C80" s="29" t="s">
        <v>170</v>
      </c>
      <c r="D80" s="29" t="s">
        <v>97</v>
      </c>
      <c r="E80" s="29" t="s">
        <v>97</v>
      </c>
      <c r="G80" s="29" t="s">
        <v>163</v>
      </c>
      <c r="H80" s="29" t="s">
        <v>108</v>
      </c>
      <c r="I80" s="29" t="s">
        <v>100</v>
      </c>
      <c r="J80" s="29" t="s">
        <v>101</v>
      </c>
      <c r="K80" s="29" t="s">
        <v>171</v>
      </c>
      <c r="L80" s="29" t="s">
        <v>172</v>
      </c>
      <c r="M80" s="29" t="s">
        <v>26</v>
      </c>
      <c r="O80" s="29" t="s">
        <v>173</v>
      </c>
    </row>
    <row r="81" spans="1:15" ht="12.75" customHeight="1" x14ac:dyDescent="0.25">
      <c r="A81" s="29" t="s">
        <v>95</v>
      </c>
      <c r="C81" s="29" t="s">
        <v>96</v>
      </c>
      <c r="D81" s="29" t="s">
        <v>97</v>
      </c>
      <c r="E81" s="29" t="s">
        <v>97</v>
      </c>
      <c r="G81" s="29" t="s">
        <v>163</v>
      </c>
      <c r="H81" s="29" t="s">
        <v>108</v>
      </c>
      <c r="I81" s="29" t="s">
        <v>100</v>
      </c>
      <c r="J81" s="29" t="s">
        <v>101</v>
      </c>
      <c r="K81" s="29" t="s">
        <v>145</v>
      </c>
      <c r="L81" s="29" t="s">
        <v>103</v>
      </c>
      <c r="M81" s="29" t="s">
        <v>27</v>
      </c>
      <c r="O81" s="29" t="s">
        <v>162</v>
      </c>
    </row>
    <row r="82" spans="1:15" ht="12.75" customHeight="1" x14ac:dyDescent="0.25">
      <c r="A82" s="29" t="s">
        <v>95</v>
      </c>
      <c r="C82" s="29" t="s">
        <v>123</v>
      </c>
      <c r="D82" s="29" t="s">
        <v>97</v>
      </c>
      <c r="E82" s="29" t="s">
        <v>97</v>
      </c>
      <c r="G82" s="29" t="s">
        <v>163</v>
      </c>
      <c r="H82" s="29" t="s">
        <v>108</v>
      </c>
      <c r="I82" s="29" t="s">
        <v>100</v>
      </c>
      <c r="J82" s="29" t="s">
        <v>101</v>
      </c>
      <c r="K82" s="29" t="s">
        <v>124</v>
      </c>
      <c r="L82" s="29" t="s">
        <v>125</v>
      </c>
      <c r="M82" s="29" t="s">
        <v>35</v>
      </c>
      <c r="O82" s="29" t="s">
        <v>127</v>
      </c>
    </row>
    <row r="85" spans="1:15" ht="12.75" customHeight="1" x14ac:dyDescent="0.25">
      <c r="A85" s="29" t="s">
        <v>95</v>
      </c>
      <c r="C85" s="29" t="s">
        <v>174</v>
      </c>
      <c r="D85" s="29" t="s">
        <v>97</v>
      </c>
      <c r="E85" s="29" t="s">
        <v>97</v>
      </c>
      <c r="G85" s="29" t="s">
        <v>175</v>
      </c>
      <c r="H85" s="29" t="s">
        <v>99</v>
      </c>
      <c r="I85" s="29" t="s">
        <v>100</v>
      </c>
      <c r="J85" s="29" t="s">
        <v>111</v>
      </c>
      <c r="K85" s="29" t="s">
        <v>176</v>
      </c>
      <c r="L85" s="29" t="s">
        <v>177</v>
      </c>
      <c r="M85" s="29" t="s">
        <v>16</v>
      </c>
      <c r="O85" s="29" t="s">
        <v>178</v>
      </c>
    </row>
    <row r="86" spans="1:15" ht="12.75" customHeight="1" x14ac:dyDescent="0.25">
      <c r="A86" s="29" t="s">
        <v>95</v>
      </c>
      <c r="C86" s="29" t="s">
        <v>96</v>
      </c>
      <c r="D86" s="29" t="s">
        <v>97</v>
      </c>
      <c r="E86" s="29" t="s">
        <v>97</v>
      </c>
      <c r="G86" s="29" t="s">
        <v>175</v>
      </c>
      <c r="H86" s="29" t="s">
        <v>99</v>
      </c>
      <c r="I86" s="29" t="s">
        <v>100</v>
      </c>
      <c r="J86" s="29" t="s">
        <v>111</v>
      </c>
      <c r="K86" s="29" t="s">
        <v>179</v>
      </c>
      <c r="L86" s="29" t="s">
        <v>103</v>
      </c>
      <c r="M86" s="29" t="s">
        <v>17</v>
      </c>
      <c r="O86" s="29" t="s">
        <v>180</v>
      </c>
    </row>
    <row r="88" spans="1:15" ht="12.75" customHeight="1" x14ac:dyDescent="0.25">
      <c r="A88" s="29" t="s">
        <v>95</v>
      </c>
      <c r="C88" s="29" t="s">
        <v>96</v>
      </c>
      <c r="D88" s="29" t="s">
        <v>97</v>
      </c>
      <c r="E88" s="29" t="s">
        <v>97</v>
      </c>
      <c r="G88" s="29" t="s">
        <v>175</v>
      </c>
      <c r="H88" s="29" t="s">
        <v>99</v>
      </c>
      <c r="I88" s="29" t="s">
        <v>100</v>
      </c>
      <c r="J88" s="29" t="s">
        <v>101</v>
      </c>
      <c r="K88" s="29" t="s">
        <v>179</v>
      </c>
      <c r="L88" s="29" t="s">
        <v>103</v>
      </c>
      <c r="M88" s="29" t="s">
        <v>18</v>
      </c>
      <c r="O88" s="29" t="s">
        <v>180</v>
      </c>
    </row>
    <row r="89" spans="1:15" ht="12.75" customHeight="1" x14ac:dyDescent="0.25">
      <c r="A89" s="29" t="s">
        <v>95</v>
      </c>
      <c r="C89" s="29" t="s">
        <v>96</v>
      </c>
      <c r="D89" s="29" t="s">
        <v>97</v>
      </c>
      <c r="E89" s="29" t="s">
        <v>97</v>
      </c>
      <c r="G89" s="29" t="s">
        <v>175</v>
      </c>
      <c r="H89" s="29" t="s">
        <v>99</v>
      </c>
      <c r="I89" s="29" t="s">
        <v>100</v>
      </c>
      <c r="J89" s="29" t="s">
        <v>101</v>
      </c>
      <c r="K89" s="29" t="s">
        <v>179</v>
      </c>
      <c r="L89" s="29" t="s">
        <v>103</v>
      </c>
      <c r="M89" s="29" t="s">
        <v>34</v>
      </c>
      <c r="O89" s="29" t="s">
        <v>180</v>
      </c>
    </row>
    <row r="90" spans="1:15" ht="12.75" customHeight="1" x14ac:dyDescent="0.25">
      <c r="A90" s="29" t="s">
        <v>95</v>
      </c>
      <c r="C90" s="29" t="s">
        <v>96</v>
      </c>
      <c r="D90" s="29" t="s">
        <v>97</v>
      </c>
      <c r="E90" s="29" t="s">
        <v>97</v>
      </c>
      <c r="G90" s="29" t="s">
        <v>175</v>
      </c>
      <c r="H90" s="29" t="s">
        <v>99</v>
      </c>
      <c r="I90" s="29" t="s">
        <v>100</v>
      </c>
      <c r="J90" s="29" t="s">
        <v>101</v>
      </c>
      <c r="K90" s="29" t="s">
        <v>179</v>
      </c>
      <c r="L90" s="29" t="s">
        <v>103</v>
      </c>
      <c r="M90" s="29" t="s">
        <v>39</v>
      </c>
      <c r="O90" s="29" t="s">
        <v>180</v>
      </c>
    </row>
    <row r="91" spans="1:15" ht="12.75" customHeight="1" x14ac:dyDescent="0.25">
      <c r="A91" s="29" t="s">
        <v>95</v>
      </c>
      <c r="C91" s="29" t="s">
        <v>96</v>
      </c>
      <c r="D91" s="29" t="s">
        <v>97</v>
      </c>
      <c r="E91" s="29" t="s">
        <v>97</v>
      </c>
      <c r="G91" s="29" t="s">
        <v>175</v>
      </c>
      <c r="H91" s="29" t="s">
        <v>99</v>
      </c>
      <c r="I91" s="29" t="s">
        <v>100</v>
      </c>
      <c r="J91" s="29" t="s">
        <v>101</v>
      </c>
      <c r="K91" s="29" t="s">
        <v>179</v>
      </c>
      <c r="L91" s="29" t="s">
        <v>103</v>
      </c>
      <c r="M91" s="29" t="s">
        <v>21</v>
      </c>
      <c r="O91" s="29" t="s">
        <v>180</v>
      </c>
    </row>
    <row r="92" spans="1:15" ht="12.75" customHeight="1" x14ac:dyDescent="0.25">
      <c r="A92" s="29" t="s">
        <v>95</v>
      </c>
      <c r="C92" s="29" t="s">
        <v>165</v>
      </c>
      <c r="D92" s="29" t="s">
        <v>97</v>
      </c>
      <c r="E92" s="29" t="s">
        <v>97</v>
      </c>
      <c r="G92" s="29" t="s">
        <v>175</v>
      </c>
      <c r="H92" s="29" t="s">
        <v>99</v>
      </c>
      <c r="I92" s="29" t="s">
        <v>100</v>
      </c>
      <c r="J92" s="29" t="s">
        <v>101</v>
      </c>
      <c r="K92" s="29" t="s">
        <v>166</v>
      </c>
      <c r="L92" s="29" t="s">
        <v>167</v>
      </c>
      <c r="M92" s="29" t="s">
        <v>20</v>
      </c>
      <c r="O92" s="29" t="s">
        <v>169</v>
      </c>
    </row>
    <row r="93" spans="1:15" ht="12.75" customHeight="1" x14ac:dyDescent="0.25">
      <c r="A93" s="29" t="s">
        <v>95</v>
      </c>
      <c r="C93" s="29" t="s">
        <v>123</v>
      </c>
      <c r="D93" s="29" t="s">
        <v>97</v>
      </c>
      <c r="E93" s="29" t="s">
        <v>97</v>
      </c>
      <c r="G93" s="29" t="s">
        <v>175</v>
      </c>
      <c r="H93" s="29" t="s">
        <v>99</v>
      </c>
      <c r="I93" s="29" t="s">
        <v>100</v>
      </c>
      <c r="J93" s="29" t="s">
        <v>101</v>
      </c>
      <c r="K93" s="29" t="s">
        <v>128</v>
      </c>
      <c r="L93" s="29" t="s">
        <v>125</v>
      </c>
      <c r="M93" s="29" t="s">
        <v>33</v>
      </c>
      <c r="O93" s="29" t="s">
        <v>130</v>
      </c>
    </row>
    <row r="95" spans="1:15" ht="12.75" customHeight="1" x14ac:dyDescent="0.25">
      <c r="A95" s="29" t="s">
        <v>95</v>
      </c>
      <c r="C95" s="29" t="s">
        <v>96</v>
      </c>
      <c r="D95" s="29" t="s">
        <v>97</v>
      </c>
      <c r="E95" s="29" t="s">
        <v>97</v>
      </c>
      <c r="G95" s="29" t="s">
        <v>175</v>
      </c>
      <c r="H95" s="29" t="s">
        <v>108</v>
      </c>
      <c r="I95" s="29" t="s">
        <v>100</v>
      </c>
      <c r="J95" s="29" t="s">
        <v>111</v>
      </c>
      <c r="K95" s="29" t="s">
        <v>181</v>
      </c>
      <c r="L95" s="29" t="s">
        <v>103</v>
      </c>
      <c r="M95" s="29" t="s">
        <v>182</v>
      </c>
      <c r="O95" s="29" t="s">
        <v>183</v>
      </c>
    </row>
    <row r="97" spans="1:15" ht="12.75" customHeight="1" x14ac:dyDescent="0.25">
      <c r="A97" s="29" t="s">
        <v>95</v>
      </c>
      <c r="C97" s="29" t="s">
        <v>96</v>
      </c>
      <c r="D97" s="29" t="s">
        <v>97</v>
      </c>
      <c r="E97" s="29" t="s">
        <v>97</v>
      </c>
      <c r="G97" s="29" t="s">
        <v>175</v>
      </c>
      <c r="H97" s="29" t="s">
        <v>108</v>
      </c>
      <c r="I97" s="29" t="s">
        <v>100</v>
      </c>
      <c r="J97" s="29" t="s">
        <v>101</v>
      </c>
      <c r="K97" s="29" t="s">
        <v>106</v>
      </c>
      <c r="L97" s="29" t="s">
        <v>103</v>
      </c>
      <c r="M97" s="29" t="s">
        <v>184</v>
      </c>
      <c r="O97" s="29" t="s">
        <v>107</v>
      </c>
    </row>
    <row r="98" spans="1:15" ht="12.75" customHeight="1" x14ac:dyDescent="0.25">
      <c r="A98" s="29" t="s">
        <v>95</v>
      </c>
      <c r="C98" s="29" t="s">
        <v>123</v>
      </c>
      <c r="D98" s="29" t="s">
        <v>97</v>
      </c>
      <c r="E98" s="29" t="s">
        <v>97</v>
      </c>
      <c r="G98" s="29" t="s">
        <v>175</v>
      </c>
      <c r="H98" s="29" t="s">
        <v>108</v>
      </c>
      <c r="I98" s="29" t="s">
        <v>100</v>
      </c>
      <c r="J98" s="29" t="s">
        <v>101</v>
      </c>
      <c r="K98" s="29" t="s">
        <v>128</v>
      </c>
      <c r="L98" s="29" t="s">
        <v>125</v>
      </c>
      <c r="M98" s="29" t="s">
        <v>23</v>
      </c>
      <c r="O98" s="29" t="s">
        <v>130</v>
      </c>
    </row>
    <row r="101" spans="1:15" ht="12.75" customHeight="1" x14ac:dyDescent="0.25">
      <c r="A101" s="29" t="s">
        <v>95</v>
      </c>
      <c r="C101" s="29" t="s">
        <v>96</v>
      </c>
      <c r="D101" s="29" t="s">
        <v>97</v>
      </c>
      <c r="E101" s="29" t="s">
        <v>97</v>
      </c>
      <c r="G101" s="29" t="s">
        <v>185</v>
      </c>
      <c r="H101" s="29" t="s">
        <v>99</v>
      </c>
      <c r="I101" s="29" t="s">
        <v>100</v>
      </c>
      <c r="J101" s="29" t="s">
        <v>111</v>
      </c>
      <c r="K101" s="29" t="s">
        <v>181</v>
      </c>
      <c r="L101" s="29" t="s">
        <v>103</v>
      </c>
      <c r="M101" s="29" t="s">
        <v>186</v>
      </c>
      <c r="O101" s="29" t="s">
        <v>187</v>
      </c>
    </row>
    <row r="103" spans="1:15" ht="12.75" customHeight="1" x14ac:dyDescent="0.25">
      <c r="A103" s="29" t="s">
        <v>95</v>
      </c>
      <c r="C103" s="29" t="s">
        <v>96</v>
      </c>
      <c r="D103" s="29" t="s">
        <v>97</v>
      </c>
      <c r="E103" s="29" t="s">
        <v>97</v>
      </c>
      <c r="G103" s="29" t="s">
        <v>185</v>
      </c>
      <c r="H103" s="29" t="s">
        <v>99</v>
      </c>
      <c r="I103" s="29" t="s">
        <v>100</v>
      </c>
      <c r="J103" s="29" t="s">
        <v>101</v>
      </c>
      <c r="K103" s="29" t="s">
        <v>188</v>
      </c>
      <c r="L103" s="29" t="s">
        <v>103</v>
      </c>
      <c r="M103" s="29" t="s">
        <v>10</v>
      </c>
      <c r="O103" s="29" t="s">
        <v>189</v>
      </c>
    </row>
    <row r="104" spans="1:15" ht="12.75" customHeight="1" x14ac:dyDescent="0.25">
      <c r="A104" s="29" t="s">
        <v>95</v>
      </c>
      <c r="C104" s="29" t="s">
        <v>96</v>
      </c>
      <c r="D104" s="29" t="s">
        <v>97</v>
      </c>
      <c r="E104" s="29" t="s">
        <v>97</v>
      </c>
      <c r="G104" s="29" t="s">
        <v>185</v>
      </c>
      <c r="H104" s="29" t="s">
        <v>99</v>
      </c>
      <c r="I104" s="29" t="s">
        <v>100</v>
      </c>
      <c r="J104" s="29" t="s">
        <v>101</v>
      </c>
      <c r="K104" s="29" t="s">
        <v>179</v>
      </c>
      <c r="L104" s="29" t="s">
        <v>103</v>
      </c>
      <c r="M104" s="29" t="s">
        <v>190</v>
      </c>
      <c r="O104" s="29" t="s">
        <v>180</v>
      </c>
    </row>
    <row r="105" spans="1:15" ht="12.75" customHeight="1" x14ac:dyDescent="0.25">
      <c r="A105" s="29" t="s">
        <v>95</v>
      </c>
      <c r="C105" s="29" t="s">
        <v>96</v>
      </c>
      <c r="D105" s="29" t="s">
        <v>97</v>
      </c>
      <c r="E105" s="29" t="s">
        <v>97</v>
      </c>
      <c r="G105" s="29" t="s">
        <v>185</v>
      </c>
      <c r="H105" s="29" t="s">
        <v>99</v>
      </c>
      <c r="I105" s="29" t="s">
        <v>100</v>
      </c>
      <c r="J105" s="29" t="s">
        <v>101</v>
      </c>
      <c r="K105" s="29" t="s">
        <v>179</v>
      </c>
      <c r="L105" s="29" t="s">
        <v>103</v>
      </c>
      <c r="M105" s="29" t="s">
        <v>11</v>
      </c>
      <c r="O105" s="29" t="s">
        <v>180</v>
      </c>
    </row>
    <row r="106" spans="1:15" ht="12.75" customHeight="1" x14ac:dyDescent="0.25">
      <c r="A106" s="29" t="s">
        <v>95</v>
      </c>
      <c r="C106" s="29" t="s">
        <v>96</v>
      </c>
      <c r="D106" s="29" t="s">
        <v>97</v>
      </c>
      <c r="E106" s="29" t="s">
        <v>97</v>
      </c>
      <c r="G106" s="29" t="s">
        <v>185</v>
      </c>
      <c r="H106" s="29" t="s">
        <v>99</v>
      </c>
      <c r="I106" s="29" t="s">
        <v>100</v>
      </c>
      <c r="J106" s="29" t="s">
        <v>101</v>
      </c>
      <c r="K106" s="29" t="s">
        <v>179</v>
      </c>
      <c r="L106" s="29" t="s">
        <v>103</v>
      </c>
      <c r="M106" s="29" t="s">
        <v>13</v>
      </c>
      <c r="O106" s="29" t="s">
        <v>180</v>
      </c>
    </row>
    <row r="107" spans="1:15" ht="12.75" customHeight="1" x14ac:dyDescent="0.25">
      <c r="A107" s="29" t="s">
        <v>95</v>
      </c>
      <c r="C107" s="29" t="s">
        <v>96</v>
      </c>
      <c r="D107" s="29" t="s">
        <v>97</v>
      </c>
      <c r="E107" s="29" t="s">
        <v>97</v>
      </c>
      <c r="G107" s="29" t="s">
        <v>185</v>
      </c>
      <c r="H107" s="29" t="s">
        <v>99</v>
      </c>
      <c r="I107" s="29" t="s">
        <v>100</v>
      </c>
      <c r="J107" s="29" t="s">
        <v>101</v>
      </c>
      <c r="K107" s="29" t="s">
        <v>191</v>
      </c>
      <c r="L107" s="29" t="s">
        <v>103</v>
      </c>
      <c r="M107" s="29" t="s">
        <v>12</v>
      </c>
      <c r="O107" s="29" t="s">
        <v>192</v>
      </c>
    </row>
    <row r="108" spans="1:15" ht="12.75" customHeight="1" x14ac:dyDescent="0.25">
      <c r="A108" s="29" t="s">
        <v>95</v>
      </c>
      <c r="C108" s="29" t="s">
        <v>96</v>
      </c>
      <c r="D108" s="29" t="s">
        <v>97</v>
      </c>
      <c r="E108" s="29" t="s">
        <v>97</v>
      </c>
      <c r="G108" s="29" t="s">
        <v>185</v>
      </c>
      <c r="H108" s="29" t="s">
        <v>99</v>
      </c>
      <c r="I108" s="29" t="s">
        <v>100</v>
      </c>
      <c r="J108" s="29" t="s">
        <v>101</v>
      </c>
      <c r="K108" s="29" t="s">
        <v>193</v>
      </c>
      <c r="L108" s="29" t="s">
        <v>103</v>
      </c>
      <c r="M108" s="29" t="s">
        <v>28</v>
      </c>
      <c r="O108" s="29" t="s">
        <v>194</v>
      </c>
    </row>
    <row r="109" spans="1:15" ht="12.75" customHeight="1" x14ac:dyDescent="0.25">
      <c r="A109" s="29" t="s">
        <v>95</v>
      </c>
      <c r="C109" s="29" t="s">
        <v>96</v>
      </c>
      <c r="D109" s="29" t="s">
        <v>97</v>
      </c>
      <c r="E109" s="29" t="s">
        <v>97</v>
      </c>
      <c r="G109" s="29" t="s">
        <v>185</v>
      </c>
      <c r="H109" s="29" t="s">
        <v>99</v>
      </c>
      <c r="I109" s="29" t="s">
        <v>100</v>
      </c>
      <c r="J109" s="29" t="s">
        <v>101</v>
      </c>
      <c r="K109" s="29" t="s">
        <v>193</v>
      </c>
      <c r="L109" s="29" t="s">
        <v>103</v>
      </c>
      <c r="M109" s="29" t="s">
        <v>29</v>
      </c>
      <c r="O109" s="29" t="s">
        <v>194</v>
      </c>
    </row>
    <row r="111" spans="1:15" ht="12.75" customHeight="1" x14ac:dyDescent="0.25">
      <c r="A111" s="29" t="s">
        <v>95</v>
      </c>
      <c r="C111" s="29" t="s">
        <v>170</v>
      </c>
      <c r="D111" s="29" t="s">
        <v>97</v>
      </c>
      <c r="E111" s="29" t="s">
        <v>97</v>
      </c>
      <c r="G111" s="29" t="s">
        <v>185</v>
      </c>
      <c r="H111" s="29" t="s">
        <v>108</v>
      </c>
      <c r="I111" s="29" t="s">
        <v>100</v>
      </c>
      <c r="J111" s="29" t="s">
        <v>101</v>
      </c>
      <c r="K111" s="29" t="s">
        <v>195</v>
      </c>
      <c r="L111" s="29" t="s">
        <v>172</v>
      </c>
      <c r="M111" s="29" t="s">
        <v>14</v>
      </c>
      <c r="O111" s="29" t="s">
        <v>196</v>
      </c>
    </row>
    <row r="112" spans="1:15" ht="12.75" customHeight="1" x14ac:dyDescent="0.25">
      <c r="A112" s="29" t="s">
        <v>95</v>
      </c>
      <c r="C112" s="29" t="s">
        <v>96</v>
      </c>
      <c r="D112" s="29" t="s">
        <v>97</v>
      </c>
      <c r="E112" s="29" t="s">
        <v>97</v>
      </c>
      <c r="G112" s="29" t="s">
        <v>185</v>
      </c>
      <c r="H112" s="29" t="s">
        <v>108</v>
      </c>
      <c r="I112" s="29" t="s">
        <v>100</v>
      </c>
      <c r="J112" s="29" t="s">
        <v>101</v>
      </c>
      <c r="K112" s="29" t="s">
        <v>102</v>
      </c>
      <c r="L112" s="29" t="s">
        <v>103</v>
      </c>
      <c r="M112" s="29" t="s">
        <v>15</v>
      </c>
      <c r="O112" s="29" t="s">
        <v>197</v>
      </c>
    </row>
    <row r="113" spans="1:15" ht="12.75" customHeight="1" x14ac:dyDescent="0.25">
      <c r="A113" s="29" t="s">
        <v>95</v>
      </c>
      <c r="C113" s="29" t="s">
        <v>96</v>
      </c>
      <c r="D113" s="29" t="s">
        <v>97</v>
      </c>
      <c r="E113" s="29" t="s">
        <v>97</v>
      </c>
      <c r="G113" s="29" t="s">
        <v>185</v>
      </c>
      <c r="H113" s="29" t="s">
        <v>108</v>
      </c>
      <c r="I113" s="29" t="s">
        <v>100</v>
      </c>
      <c r="J113" s="29" t="s">
        <v>101</v>
      </c>
      <c r="K113" s="29" t="s">
        <v>179</v>
      </c>
      <c r="L113" s="29" t="s">
        <v>103</v>
      </c>
      <c r="M113" s="29" t="s">
        <v>31</v>
      </c>
      <c r="O113" s="29" t="s">
        <v>180</v>
      </c>
    </row>
    <row r="114" spans="1:15" ht="12.75" customHeight="1" x14ac:dyDescent="0.25">
      <c r="A114" s="29" t="s">
        <v>95</v>
      </c>
      <c r="C114" s="29" t="s">
        <v>96</v>
      </c>
      <c r="D114" s="29" t="s">
        <v>97</v>
      </c>
      <c r="E114" s="29" t="s">
        <v>97</v>
      </c>
      <c r="G114" s="29" t="s">
        <v>185</v>
      </c>
      <c r="H114" s="29" t="s">
        <v>108</v>
      </c>
      <c r="I114" s="29" t="s">
        <v>100</v>
      </c>
      <c r="J114" s="29" t="s">
        <v>101</v>
      </c>
      <c r="K114" s="29" t="s">
        <v>179</v>
      </c>
      <c r="L114" s="29" t="s">
        <v>103</v>
      </c>
      <c r="M114" s="29" t="s">
        <v>32</v>
      </c>
      <c r="O114" s="29" t="s">
        <v>180</v>
      </c>
    </row>
    <row r="117" spans="1:15" ht="12.75" customHeight="1" x14ac:dyDescent="0.25">
      <c r="A117" s="29" t="s">
        <v>95</v>
      </c>
      <c r="C117" s="29" t="s">
        <v>96</v>
      </c>
      <c r="D117" s="29" t="s">
        <v>97</v>
      </c>
      <c r="E117" s="29" t="s">
        <v>97</v>
      </c>
      <c r="G117" s="29" t="s">
        <v>198</v>
      </c>
      <c r="H117" s="29" t="s">
        <v>99</v>
      </c>
      <c r="I117" s="29" t="s">
        <v>100</v>
      </c>
      <c r="J117" s="29" t="s">
        <v>101</v>
      </c>
      <c r="K117" s="29" t="s">
        <v>199</v>
      </c>
      <c r="L117" s="29" t="s">
        <v>103</v>
      </c>
      <c r="M117" s="29" t="s">
        <v>8</v>
      </c>
      <c r="O117" s="29" t="s">
        <v>200</v>
      </c>
    </row>
    <row r="118" spans="1:15" ht="12.75" customHeight="1" x14ac:dyDescent="0.25">
      <c r="A118" s="29" t="s">
        <v>95</v>
      </c>
      <c r="C118" s="29" t="s">
        <v>96</v>
      </c>
      <c r="D118" s="29" t="s">
        <v>97</v>
      </c>
      <c r="E118" s="29" t="s">
        <v>97</v>
      </c>
      <c r="G118" s="29" t="s">
        <v>198</v>
      </c>
      <c r="H118" s="29" t="s">
        <v>99</v>
      </c>
      <c r="I118" s="29" t="s">
        <v>100</v>
      </c>
      <c r="J118" s="29" t="s">
        <v>101</v>
      </c>
      <c r="K118" s="29" t="s">
        <v>179</v>
      </c>
      <c r="L118" s="29" t="s">
        <v>103</v>
      </c>
      <c r="M118" s="29" t="s">
        <v>9</v>
      </c>
      <c r="O118" s="29" t="s">
        <v>180</v>
      </c>
    </row>
    <row r="120" spans="1:15" ht="12.75" customHeight="1" x14ac:dyDescent="0.25">
      <c r="A120" s="29" t="s">
        <v>95</v>
      </c>
      <c r="C120" s="29" t="s">
        <v>96</v>
      </c>
      <c r="D120" s="29" t="s">
        <v>97</v>
      </c>
      <c r="E120" s="29" t="s">
        <v>97</v>
      </c>
      <c r="G120" s="29" t="s">
        <v>198</v>
      </c>
      <c r="H120" s="29" t="s">
        <v>108</v>
      </c>
      <c r="I120" s="29" t="s">
        <v>100</v>
      </c>
      <c r="J120" s="29" t="s">
        <v>101</v>
      </c>
      <c r="K120" s="29" t="s">
        <v>181</v>
      </c>
      <c r="L120" s="29" t="s">
        <v>103</v>
      </c>
      <c r="M120" s="29" t="s">
        <v>201</v>
      </c>
      <c r="O120" s="29" t="s">
        <v>202</v>
      </c>
    </row>
  </sheetData>
  <sheetProtection selectLockedCells="1" selectUnlockedCells="1"/>
  <pageMargins left="0.78749999999999998" right="0.78749999999999998" top="1.0249999999999999" bottom="1.0249999999999999" header="0.78749999999999998" footer="0.78749999999999998"/>
  <pageSetup paperSize="9" firstPageNumber="0" orientation="portrait" useFirstPageNumber="1" horizontalDpi="300" verticalDpi="300"/>
  <headerFooter alignWithMargins="0">
    <oddHeader>&amp;C&amp;A</oddHeader>
    <oddFooter>&amp;COldal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91A2-91ED-400E-8DA2-8BD3A97AEDAF}">
  <sheetPr>
    <pageSetUpPr fitToPage="1"/>
  </sheetPr>
  <dimension ref="A1:P42"/>
  <sheetViews>
    <sheetView showGridLines="0" showZeros="0" zoomScaleNormal="100" workbookViewId="0">
      <selection activeCell="C25" sqref="C25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71" t="str">
        <f>'Altalanos II-U10-LA'!$A$6</f>
        <v>OB</v>
      </c>
      <c r="B1" s="72"/>
      <c r="C1" s="72"/>
      <c r="D1" s="61"/>
      <c r="E1" s="61"/>
      <c r="F1" s="73"/>
      <c r="G1" s="61"/>
      <c r="H1" s="61"/>
      <c r="I1" s="61"/>
      <c r="J1" s="61"/>
      <c r="K1" s="61"/>
      <c r="L1" s="61"/>
      <c r="M1" s="61"/>
      <c r="N1" s="74"/>
    </row>
    <row r="2" spans="1:14" ht="13.2" x14ac:dyDescent="0.25">
      <c r="A2" s="75"/>
      <c r="B2" s="76"/>
      <c r="C2" s="76"/>
      <c r="D2" s="61"/>
      <c r="E2" s="61"/>
      <c r="F2" s="61"/>
      <c r="G2" s="61"/>
      <c r="H2" s="61"/>
      <c r="I2" s="61"/>
      <c r="J2" s="61"/>
      <c r="K2" s="61"/>
      <c r="L2" s="61"/>
      <c r="M2" s="61"/>
      <c r="N2" s="73"/>
    </row>
    <row r="3" spans="1:14" s="77" customFormat="1" ht="39.75" customHeight="1" thickBot="1" x14ac:dyDescent="0.35">
      <c r="A3" s="78"/>
      <c r="B3" s="79" t="s">
        <v>221</v>
      </c>
      <c r="C3" s="80"/>
      <c r="D3" s="81"/>
      <c r="E3" s="81"/>
      <c r="F3" s="82"/>
      <c r="G3" s="81"/>
      <c r="H3" s="83"/>
      <c r="I3" s="82"/>
      <c r="J3" s="81"/>
      <c r="K3" s="81"/>
      <c r="L3" s="81"/>
      <c r="M3" s="81"/>
      <c r="N3" s="83"/>
    </row>
    <row r="4" spans="1:14" s="84" customFormat="1" ht="9.6" x14ac:dyDescent="0.3">
      <c r="A4" s="82" t="s">
        <v>222</v>
      </c>
      <c r="B4" s="80" t="s">
        <v>215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6" customFormat="1" ht="12.75" customHeight="1" x14ac:dyDescent="0.3">
      <c r="A5" s="87">
        <f>'Altalanos II-U10-LA'!$A$10</f>
        <v>46147</v>
      </c>
      <c r="B5" s="88" t="str">
        <f>'Altalanos II-U10-LA'!$C$10</f>
        <v>Berettyóújfalu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</row>
    <row r="6" spans="1:14" s="77" customFormat="1" ht="60" customHeight="1" thickBot="1" x14ac:dyDescent="0.35">
      <c r="A6" s="1074" t="s">
        <v>223</v>
      </c>
      <c r="B6" s="1074"/>
      <c r="C6" s="91"/>
      <c r="D6" s="91"/>
      <c r="E6" s="91"/>
      <c r="F6" s="92"/>
      <c r="G6" s="93"/>
      <c r="H6" s="91"/>
      <c r="I6" s="92"/>
      <c r="J6" s="91"/>
      <c r="K6" s="91"/>
      <c r="L6" s="91"/>
      <c r="M6" s="91"/>
      <c r="N6" s="94"/>
    </row>
    <row r="7" spans="1:14" s="84" customFormat="1" ht="13.5" hidden="1" customHeight="1" x14ac:dyDescent="0.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85"/>
    </row>
    <row r="8" spans="1:14" s="97" customFormat="1" ht="12.75" hidden="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9"/>
    </row>
    <row r="9" spans="1:14" s="84" customFormat="1" ht="13.2" hidden="1" x14ac:dyDescent="0.3">
      <c r="A9" s="100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</row>
    <row r="10" spans="1:14" s="84" customFormat="1" ht="9.6" hidden="1" x14ac:dyDescent="0.3">
      <c r="A10" s="95"/>
      <c r="B10" s="9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s="86" customFormat="1" ht="12.75" hidden="1" customHeight="1" x14ac:dyDescent="0.3">
      <c r="A11" s="104"/>
      <c r="B11" s="10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5"/>
    </row>
    <row r="12" spans="1:14" s="84" customFormat="1" ht="9.6" hidden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5"/>
    </row>
    <row r="13" spans="1:14" s="97" customFormat="1" ht="12.75" hidden="1" customHeigh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8"/>
    </row>
    <row r="14" spans="1:14" s="84" customFormat="1" ht="13.2" hidden="1" x14ac:dyDescent="0.3">
      <c r="A14" s="100"/>
      <c r="B14" s="101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3"/>
    </row>
    <row r="15" spans="1:14" s="84" customFormat="1" ht="9.6" hidden="1" x14ac:dyDescent="0.3">
      <c r="A15" s="95"/>
      <c r="B15" s="96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s="84" customFormat="1" ht="13.2" hidden="1" x14ac:dyDescent="0.3">
      <c r="A16" s="104"/>
      <c r="B16" s="10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85"/>
    </row>
    <row r="17" spans="1:16" s="84" customFormat="1" ht="9.6" hidden="1" x14ac:dyDescent="0.3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85"/>
    </row>
    <row r="18" spans="1:16" s="97" customFormat="1" ht="12.75" hidden="1" customHeight="1" x14ac:dyDescent="0.3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38"/>
    </row>
    <row r="19" spans="1:16" s="97" customFormat="1" ht="7.5" hidden="1" customHeight="1" thickBot="1" x14ac:dyDescent="0.35">
      <c r="A19" s="106"/>
      <c r="B19" s="10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8"/>
    </row>
    <row r="20" spans="1:16" s="84" customFormat="1" ht="13.8" thickBot="1" x14ac:dyDescent="0.35">
      <c r="A20" s="107" t="s">
        <v>224</v>
      </c>
      <c r="B20" s="108"/>
      <c r="C20" s="102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3"/>
    </row>
    <row r="21" spans="1:16" s="84" customFormat="1" ht="9.6" x14ac:dyDescent="0.3">
      <c r="A21" s="109" t="s">
        <v>225</v>
      </c>
      <c r="B21" s="110" t="s">
        <v>226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P21" s="111" t="s">
        <v>227</v>
      </c>
    </row>
    <row r="22" spans="1:16" s="84" customFormat="1" ht="19.5" customHeight="1" x14ac:dyDescent="0.3">
      <c r="A22" s="112"/>
      <c r="B22" s="113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85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5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85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5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85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5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5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5"/>
      <c r="P29" s="114" t="str">
        <f t="shared" si="0"/>
        <v xml:space="preserve"> </v>
      </c>
    </row>
    <row r="30" spans="1:16" ht="13.8" thickBo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17"/>
      <c r="P30" s="118" t="s">
        <v>228</v>
      </c>
    </row>
    <row r="31" spans="1:16" ht="13.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17"/>
    </row>
    <row r="32" spans="1:16" ht="13.2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17"/>
    </row>
    <row r="33" spans="1:14" ht="13.2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7"/>
    </row>
    <row r="34" spans="1:14" ht="13.2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17"/>
    </row>
    <row r="35" spans="1:14" ht="13.2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17"/>
    </row>
    <row r="36" spans="1:14" ht="13.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17"/>
    </row>
    <row r="37" spans="1:14" ht="13.2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17"/>
    </row>
    <row r="38" spans="1:14" ht="13.2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17"/>
    </row>
    <row r="39" spans="1:14" ht="13.2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17"/>
    </row>
    <row r="40" spans="1:14" ht="13.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17"/>
    </row>
    <row r="41" spans="1:14" ht="13.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17"/>
    </row>
    <row r="42" spans="1:14" ht="13.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1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8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35F3-C41D-4F96-9C93-EA9AAE0B1825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4" sqref="C14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II-U10-LA'!$A$6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II-U10-LA'!$A$8</f>
        <v>II.kcs Tenisz U10 Lány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139"/>
      <c r="K3" s="140"/>
      <c r="L3" s="140"/>
      <c r="M3" s="140"/>
      <c r="N3" s="141" t="s">
        <v>233</v>
      </c>
      <c r="O3" s="142"/>
      <c r="P3" s="143"/>
      <c r="Q3" s="144"/>
    </row>
    <row r="4" spans="1:17" s="77" customFormat="1" ht="13.2" x14ac:dyDescent="0.3">
      <c r="A4" s="82" t="s">
        <v>222</v>
      </c>
      <c r="B4" s="82"/>
      <c r="C4" s="80" t="s">
        <v>215</v>
      </c>
      <c r="D4" s="82" t="s">
        <v>88</v>
      </c>
      <c r="E4" s="145"/>
      <c r="G4" s="146"/>
      <c r="H4" s="147" t="s">
        <v>234</v>
      </c>
      <c r="I4" s="14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II-U10-LA'!$A$10</f>
        <v>46147</v>
      </c>
      <c r="B5" s="153"/>
      <c r="C5" s="154" t="str">
        <f>'Altalanos II-U10-LA'!$C$10</f>
        <v>Berettyóújfalu</v>
      </c>
      <c r="D5" s="155" t="str">
        <f>'Altalanos II-U10-LA'!$D$10</f>
        <v xml:space="preserve">  </v>
      </c>
      <c r="E5" s="155"/>
      <c r="F5" s="155"/>
      <c r="G5" s="155"/>
      <c r="H5" s="156">
        <f>'Altalanos II-U10-LA'!$E$10</f>
        <v>0</v>
      </c>
      <c r="I5" s="157"/>
      <c r="J5" s="158"/>
      <c r="K5" s="156"/>
      <c r="L5" s="156"/>
      <c r="M5" s="156"/>
      <c r="N5" s="158"/>
      <c r="O5" s="155"/>
      <c r="P5" s="155"/>
      <c r="Q5" s="159"/>
    </row>
    <row r="6" spans="1:17" ht="30" customHeight="1" thickBot="1" x14ac:dyDescent="0.3">
      <c r="A6" s="160" t="s">
        <v>235</v>
      </c>
      <c r="B6" s="161" t="s">
        <v>225</v>
      </c>
      <c r="C6" s="161" t="s">
        <v>226</v>
      </c>
      <c r="D6" s="161" t="s">
        <v>236</v>
      </c>
      <c r="E6" s="162" t="s">
        <v>237</v>
      </c>
      <c r="F6" s="162" t="s">
        <v>238</v>
      </c>
      <c r="G6" s="162" t="s">
        <v>239</v>
      </c>
      <c r="H6" s="163" t="s">
        <v>240</v>
      </c>
      <c r="I6" s="164"/>
      <c r="J6" s="165" t="s">
        <v>241</v>
      </c>
      <c r="K6" s="166" t="s">
        <v>242</v>
      </c>
      <c r="L6" s="167" t="s">
        <v>243</v>
      </c>
      <c r="M6" s="168" t="s">
        <v>244</v>
      </c>
      <c r="N6" s="169" t="s">
        <v>245</v>
      </c>
      <c r="O6" s="170" t="s">
        <v>246</v>
      </c>
      <c r="P6" s="171" t="s">
        <v>247</v>
      </c>
      <c r="Q6" s="162" t="s">
        <v>248</v>
      </c>
    </row>
    <row r="7" spans="1:17" ht="18.75" customHeight="1" x14ac:dyDescent="0.25">
      <c r="A7" s="172">
        <v>1</v>
      </c>
      <c r="B7" s="173" t="s">
        <v>135</v>
      </c>
      <c r="C7" s="173"/>
      <c r="D7" s="173" t="s">
        <v>106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/>
      <c r="C8" s="173"/>
      <c r="D8" s="177"/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439" priority="12" stopIfTrue="1">
      <formula>$Q7&gt;=1</formula>
    </cfRule>
  </conditionalFormatting>
  <conditionalFormatting sqref="E7:E27 E29:E37">
    <cfRule type="expression" dxfId="438" priority="2" stopIfTrue="1">
      <formula>AND(ROUNDDOWN(($A$4-E7)/365.25,0)&lt;=13,G7&lt;&gt;"OK")</formula>
    </cfRule>
    <cfRule type="expression" dxfId="437" priority="3" stopIfTrue="1">
      <formula>AND(ROUNDDOWN(($A$4-E7)/365.25,0)&lt;=14,G7&lt;&gt;"OK")</formula>
    </cfRule>
    <cfRule type="expression" dxfId="436" priority="4" stopIfTrue="1">
      <formula>AND(ROUNDDOWN(($A$4-E7)/365.25,0)&lt;=17,G7&lt;&gt;"OK")</formula>
    </cfRule>
  </conditionalFormatting>
  <conditionalFormatting sqref="B7:D14">
    <cfRule type="expression" dxfId="435" priority="16" stopIfTrue="1">
      <formula>$Q7&gt;=1</formula>
    </cfRule>
    <cfRule type="expression" dxfId="434" priority="17" stopIfTrue="1">
      <formula>$Q7&gt;=1</formula>
    </cfRule>
  </conditionalFormatting>
  <conditionalFormatting sqref="J7:J14">
    <cfRule type="cellIs" dxfId="433" priority="7" stopIfTrue="1" operator="equal">
      <formula>"Z"</formula>
    </cfRule>
  </conditionalFormatting>
  <conditionalFormatting sqref="E7:E156">
    <cfRule type="expression" dxfId="432" priority="8" stopIfTrue="1">
      <formula>AND(ROUNDDOWN(($A$4-E7)/365.25,0)&lt;=13,G7&lt;&gt;"OK")</formula>
    </cfRule>
    <cfRule type="expression" dxfId="431" priority="9" stopIfTrue="1">
      <formula>AND(ROUNDDOWN(($A$4-E7)/365.25,0)&lt;=14,G7&lt;&gt;"OK")</formula>
    </cfRule>
    <cfRule type="expression" dxfId="430" priority="10" stopIfTrue="1">
      <formula>AND(ROUNDDOWN(($A$4-E7)/365.25,0)&lt;=17,G7&lt;&gt;"OK")</formula>
    </cfRule>
  </conditionalFormatting>
  <conditionalFormatting sqref="J7:J156">
    <cfRule type="cellIs" dxfId="429" priority="11" stopIfTrue="1" operator="equal">
      <formula>"Z"</formula>
    </cfRule>
  </conditionalFormatting>
  <conditionalFormatting sqref="A7:D156">
    <cfRule type="expression" dxfId="428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4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1053-E4BF-4B59-A04D-A8E66A0D5CCB}">
  <sheetPr>
    <tabColor indexed="11"/>
  </sheetPr>
  <dimension ref="A1:AS140"/>
  <sheetViews>
    <sheetView showZeros="0" zoomScaleNormal="100" workbookViewId="0">
      <selection activeCell="F26" sqref="F26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II-U10-LA'!$A$6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II-U10-LA'!$A$8</f>
        <v>II.kcs Tenisz U10 Lány A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2" t="s">
        <v>222</v>
      </c>
      <c r="B3" s="82"/>
      <c r="C3" s="82"/>
      <c r="D3" s="82"/>
      <c r="E3" s="82"/>
      <c r="F3" s="82"/>
      <c r="G3" s="82" t="s">
        <v>215</v>
      </c>
      <c r="H3" s="82"/>
      <c r="I3" s="82"/>
      <c r="J3" s="226"/>
      <c r="K3" s="82" t="s">
        <v>88</v>
      </c>
      <c r="L3" s="226"/>
      <c r="M3" s="82"/>
      <c r="N3" s="226"/>
      <c r="O3" s="82"/>
      <c r="P3" s="226"/>
      <c r="Q3" s="82"/>
      <c r="R3" s="83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II-U10-LA'!$A$10</f>
        <v>46147</v>
      </c>
      <c r="B4" s="1076"/>
      <c r="C4" s="1076"/>
      <c r="D4" s="231"/>
      <c r="E4" s="232"/>
      <c r="F4" s="232"/>
      <c r="G4" s="232" t="str">
        <f>'Altalanos II-U10-LA'!$C$10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II-U10-LA'!$E$10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330"/>
      <c r="B5" s="331" t="s">
        <v>293</v>
      </c>
      <c r="C5" s="332" t="s">
        <v>257</v>
      </c>
      <c r="D5" s="331" t="s">
        <v>294</v>
      </c>
      <c r="E5" s="331" t="s">
        <v>295</v>
      </c>
      <c r="F5" s="333" t="s">
        <v>225</v>
      </c>
      <c r="G5" s="333" t="s">
        <v>226</v>
      </c>
      <c r="H5" s="333"/>
      <c r="I5" s="333" t="s">
        <v>236</v>
      </c>
      <c r="J5" s="333"/>
      <c r="K5" s="331" t="s">
        <v>296</v>
      </c>
      <c r="L5" s="334"/>
      <c r="M5" s="331" t="s">
        <v>297</v>
      </c>
      <c r="N5" s="334"/>
      <c r="O5" s="331" t="s">
        <v>298</v>
      </c>
      <c r="P5" s="334"/>
      <c r="Q5" s="331"/>
      <c r="R5" s="335"/>
      <c r="T5" s="325"/>
      <c r="U5" s="325"/>
      <c r="V5" s="325"/>
      <c r="W5" s="325"/>
      <c r="X5" s="325"/>
      <c r="Y5" s="224">
        <f>IF(OR('Altalanos II-U10-LA'!$A$8="F1",'Altalanos II-U10-LA'!$A$8="F2",'Altalanos II-U10-LA'!$A$8="N1",'Altalanos II-U10-LA'!$A$8="N2"),1,2)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337"/>
      <c r="B6" s="338"/>
      <c r="C6" s="338"/>
      <c r="D6" s="338"/>
      <c r="E6" s="338"/>
      <c r="F6" s="337" t="str">
        <f>IF(Y3="","",CONCATENATE(VLOOKUP(Y3,AB1:AH1,4)," pont"))</f>
        <v/>
      </c>
      <c r="G6" s="339"/>
      <c r="H6" s="340"/>
      <c r="I6" s="339"/>
      <c r="J6" s="341"/>
      <c r="K6" s="338" t="str">
        <f>IF(Y3="","",CONCATENATE(VLOOKUP(Y3,AB1:AH1,3)," pont"))</f>
        <v/>
      </c>
      <c r="L6" s="341"/>
      <c r="M6" s="338" t="str">
        <f>IF(Y3="","",CONCATENATE(VLOOKUP(Y3,AB1:AH1,2)," pont"))</f>
        <v/>
      </c>
      <c r="N6" s="341"/>
      <c r="O6" s="338" t="str">
        <f>IF(Y3="","",CONCATENATE(VLOOKUP(Y3,AB1:AH1,1)," pont"))</f>
        <v/>
      </c>
      <c r="P6" s="341"/>
      <c r="Q6" s="338"/>
      <c r="R6" s="342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347">
        <v>1</v>
      </c>
      <c r="B7" s="348">
        <f>IF($E7="","",VLOOKUP($E7,'1MD ELO II-U10-LA'!$A$7:$O$22,14))</f>
        <v>0</v>
      </c>
      <c r="C7" s="248">
        <f>IF($E7="","",VLOOKUP($E7,'1MD ELO II-U10-LA'!$A$7:$O$22,15))</f>
        <v>0</v>
      </c>
      <c r="D7" s="248">
        <f>IF($E7="","",VLOOKUP($E7,'1MD ELO II-U10-LA'!$A$7:$O$22,5))</f>
        <v>0</v>
      </c>
      <c r="E7" s="349">
        <v>1</v>
      </c>
      <c r="F7" s="350" t="str">
        <f>UPPER(IF($E7="","",VLOOKUP($E7,'1MD ELO II-U10-LA'!$A$7:$O$22,2)))</f>
        <v>NÁNÁSI MIRTILL</v>
      </c>
      <c r="G7" s="350">
        <f>IF($E7="","",VLOOKUP($E7,'1MD ELO II-U10-LA'!$A$7:$O$22,3))</f>
        <v>0</v>
      </c>
      <c r="H7" s="350"/>
      <c r="I7" s="350" t="str">
        <f>IF($E7="","",VLOOKUP($E7,'1MD ELO II-U10-LA'!$A$7:$O$22,4))</f>
        <v>Debreceni Árpád Vezér Általános Iskola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II-U10-LA'!P21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359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II-U10-LA'!P22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359">
        <v>2</v>
      </c>
      <c r="B9" s="348" t="str">
        <f>IF($E9="","",VLOOKUP($E9,'1MD ELO II-U10-LA'!$A$7:$O$22,14))</f>
        <v/>
      </c>
      <c r="C9" s="248" t="str">
        <f>IF($E9="","",VLOOKUP($E9,'1MD ELO II-U10-LA'!$A$7:$O$22,15))</f>
        <v/>
      </c>
      <c r="D9" s="248" t="str">
        <f>IF($E9="","",VLOOKUP($E9,'1MD ELO II-U10-LA'!$A$7:$O$22,5))</f>
        <v/>
      </c>
      <c r="E9" s="349"/>
      <c r="F9" s="249" t="str">
        <f>UPPER(IF($E9="","",VLOOKUP($E9,'1MD ELO II-U10-LA'!$A$7:$O$22,2)))</f>
        <v/>
      </c>
      <c r="G9" s="249" t="str">
        <f>IF($E9="","",VLOOKUP($E9,'1MD ELO II-U10-LA'!$A$7:$O$22,3))</f>
        <v/>
      </c>
      <c r="H9" s="249"/>
      <c r="I9" s="249" t="str">
        <f>IF($E9="","",VLOOKUP($E9,'1MD ELO II-U10-LA'!$A$7:$O$22,4))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II-U10-LA'!P23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359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II-U10-LA'!P24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359">
        <v>3</v>
      </c>
      <c r="B11" s="348" t="str">
        <f>IF($E11="","",VLOOKUP($E11,'1MD ELO II-U10-LA'!$A$7:$O$22,14))</f>
        <v/>
      </c>
      <c r="C11" s="248" t="str">
        <f>IF($E11="","",VLOOKUP($E11,'1MD ELO II-U10-LA'!$A$7:$O$22,15))</f>
        <v/>
      </c>
      <c r="D11" s="248" t="str">
        <f>IF($E11="","",VLOOKUP($E11,'1MD ELO II-U10-LA'!$A$7:$O$22,5))</f>
        <v/>
      </c>
      <c r="E11" s="349"/>
      <c r="F11" s="249" t="str">
        <f>UPPER(IF($E11="","",VLOOKUP($E11,'1MD ELO II-U10-LA'!$A$7:$O$22,2)))</f>
        <v/>
      </c>
      <c r="G11" s="249" t="str">
        <f>IF($E11="","",VLOOKUP($E11,'1MD ELO II-U10-LA'!$A$7:$O$22,3))</f>
        <v/>
      </c>
      <c r="H11" s="249"/>
      <c r="I11" s="249" t="str">
        <f>IF($E11="","",VLOOKUP($E11,'1MD ELO II-U10-LA'!$A$7:$O$22,4))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II-U10-LA'!P25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359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II-U10-LA'!P26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359">
        <v>4</v>
      </c>
      <c r="B13" s="348" t="str">
        <f>IF($E13="","",VLOOKUP($E13,'1MD ELO II-U10-LA'!$A$7:$O$22,14))</f>
        <v/>
      </c>
      <c r="C13" s="248" t="str">
        <f>IF($E13="","",VLOOKUP($E13,'1MD ELO II-U10-LA'!$A$7:$O$22,15))</f>
        <v/>
      </c>
      <c r="D13" s="248" t="str">
        <f>IF($E13="","",VLOOKUP($E13,'1MD ELO II-U10-LA'!$A$7:$O$22,5))</f>
        <v/>
      </c>
      <c r="E13" s="349"/>
      <c r="F13" s="249" t="str">
        <f>UPPER(IF($E13="","",VLOOKUP($E13,'1MD ELO II-U10-LA'!$A$7:$O$22,2)))</f>
        <v/>
      </c>
      <c r="G13" s="249" t="str">
        <f>IF($E13="","",VLOOKUP($E13,'1MD ELO II-U10-LA'!$A$7:$O$22,3))</f>
        <v/>
      </c>
      <c r="H13" s="249"/>
      <c r="I13" s="249" t="str">
        <f>IF($E13="","",VLOOKUP($E13,'1MD ELO II-U10-LA'!$A$7:$O$22,4))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II-U10-LA'!P27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359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II-U10-LA'!P28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359">
        <v>5</v>
      </c>
      <c r="B15" s="348" t="str">
        <f>IF($E15="","",VLOOKUP($E15,'1MD ELO II-U10-LA'!$A$7:$O$22,14))</f>
        <v/>
      </c>
      <c r="C15" s="248" t="str">
        <f>IF($E15="","",VLOOKUP($E15,'1MD ELO II-U10-LA'!$A$7:$O$22,15))</f>
        <v/>
      </c>
      <c r="D15" s="248" t="str">
        <f>IF($E15="","",VLOOKUP($E15,'1MD ELO II-U10-LA'!$A$7:$O$22,5))</f>
        <v/>
      </c>
      <c r="E15" s="349"/>
      <c r="F15" s="249" t="str">
        <f>UPPER(IF($E15="","",VLOOKUP($E15,'1MD ELO II-U10-LA'!$A$7:$O$22,2)))</f>
        <v/>
      </c>
      <c r="G15" s="249" t="str">
        <f>IF($E15="","",VLOOKUP($E15,'1MD ELO II-U10-LA'!$A$7:$O$22,3))</f>
        <v/>
      </c>
      <c r="H15" s="249"/>
      <c r="I15" s="249" t="str">
        <f>IF($E15="","",VLOOKUP($E15,'1MD ELO II-U10-LA'!$A$7:$O$22,4))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II-U10-LA'!P29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359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II-U10-LA'!P30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359">
        <v>6</v>
      </c>
      <c r="B17" s="348" t="str">
        <f>IF($E17="","",VLOOKUP($E17,'1MD ELO II-U10-LA'!$A$7:$O$22,14))</f>
        <v/>
      </c>
      <c r="C17" s="248" t="str">
        <f>IF($E17="","",VLOOKUP($E17,'1MD ELO II-U10-LA'!$A$7:$O$22,15))</f>
        <v/>
      </c>
      <c r="D17" s="248" t="str">
        <f>IF($E17="","",VLOOKUP($E17,'1MD ELO II-U10-LA'!$A$7:$O$22,5))</f>
        <v/>
      </c>
      <c r="E17" s="349"/>
      <c r="F17" s="249" t="str">
        <f>UPPER(IF($E17="","",VLOOKUP($E17,'1MD ELO II-U10-LA'!$A$7:$O$22,2)))</f>
        <v/>
      </c>
      <c r="G17" s="249" t="str">
        <f>IF($E17="","",VLOOKUP($E17,'1MD ELO II-U10-LA'!$A$7:$O$22,3))</f>
        <v/>
      </c>
      <c r="H17" s="249"/>
      <c r="I17" s="249" t="str">
        <f>IF($E17="","",VLOOKUP($E17,'1MD ELO II-U10-LA'!$A$7:$O$22,4))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359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359">
        <v>7</v>
      </c>
      <c r="B19" s="348" t="str">
        <f>IF($E19="","",VLOOKUP($E19,'1MD ELO II-U10-LA'!$A$7:$O$22,14))</f>
        <v/>
      </c>
      <c r="C19" s="248" t="str">
        <f>IF($E19="","",VLOOKUP($E19,'1MD ELO II-U10-LA'!$A$7:$O$22,15))</f>
        <v/>
      </c>
      <c r="D19" s="248" t="str">
        <f>IF($E19="","",VLOOKUP($E19,'1MD ELO II-U10-LA'!$A$7:$O$22,5))</f>
        <v/>
      </c>
      <c r="E19" s="349"/>
      <c r="F19" s="249" t="str">
        <f>UPPER(IF($E19="","",VLOOKUP($E19,'1MD ELO II-U10-LA'!$A$7:$O$22,2)))</f>
        <v/>
      </c>
      <c r="G19" s="249" t="str">
        <f>IF($E19="","",VLOOKUP($E19,'1MD ELO II-U10-LA'!$A$7:$O$22,3))</f>
        <v/>
      </c>
      <c r="H19" s="249"/>
      <c r="I19" s="249" t="str">
        <f>IF($E19="","",VLOOKUP($E19,'1MD ELO II-U10-LA'!$A$7:$O$22,4))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359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347">
        <v>8</v>
      </c>
      <c r="B21" s="348" t="str">
        <f>IF($E21="","",VLOOKUP($E21,'1MD ELO II-U10-LA'!$A$7:$O$22,14))</f>
        <v/>
      </c>
      <c r="C21" s="248" t="str">
        <f>IF($E21="","",VLOOKUP($E21,'1MD ELO II-U10-LA'!$A$7:$O$22,15))</f>
        <v/>
      </c>
      <c r="D21" s="248" t="str">
        <f>IF($E21="","",VLOOKUP($E21,'1MD ELO II-U10-LA'!$A$7:$O$22,5))</f>
        <v/>
      </c>
      <c r="E21" s="349"/>
      <c r="F21" s="350" t="str">
        <f>UPPER(IF($E21="","",VLOOKUP($E21,'1MD ELO II-U10-LA'!$A$7:$O$22,2)))</f>
        <v/>
      </c>
      <c r="G21" s="350" t="str">
        <f>IF($E21="","",VLOOKUP($E21,'1MD ELO II-U10-LA'!$A$7:$O$22,3))</f>
        <v/>
      </c>
      <c r="H21" s="350"/>
      <c r="I21" s="350" t="str">
        <f>IF($E21="","",VLOOKUP($E21,'1MD ELO II-U10-LA'!$A$7:$O$22,4))</f>
        <v/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259" t="s">
        <v>257</v>
      </c>
      <c r="B54" s="260"/>
      <c r="C54" s="260"/>
      <c r="D54" s="261"/>
      <c r="E54" s="396" t="s">
        <v>274</v>
      </c>
      <c r="F54" s="397" t="s">
        <v>275</v>
      </c>
      <c r="G54" s="396"/>
      <c r="H54" s="396"/>
      <c r="I54" s="398"/>
      <c r="J54" s="396" t="s">
        <v>274</v>
      </c>
      <c r="K54" s="397" t="s">
        <v>276</v>
      </c>
      <c r="L54" s="399"/>
      <c r="M54" s="397" t="s">
        <v>277</v>
      </c>
      <c r="N54" s="400"/>
      <c r="O54" s="401" t="s">
        <v>278</v>
      </c>
      <c r="P54" s="401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II-U10-LA'!$A$7:$Q$134,2)))</f>
        <v>NÁNÁSI MIRTILL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II-U10-LA'!$A$7:$Q$134,2)))</f>
        <v/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292"/>
      <c r="B57" s="293"/>
      <c r="C57" s="414"/>
      <c r="D57" s="294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298"/>
      <c r="B58" s="299"/>
      <c r="C58" s="299"/>
      <c r="D58" s="300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302"/>
      <c r="B59" s="303"/>
      <c r="C59" s="303"/>
      <c r="D59" s="304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305"/>
      <c r="B60" s="306"/>
      <c r="C60" s="299"/>
      <c r="D60" s="300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305"/>
      <c r="B61" s="306"/>
      <c r="C61" s="415"/>
      <c r="D61" s="307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308"/>
      <c r="B62" s="309"/>
      <c r="C62" s="416"/>
      <c r="D62" s="310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II-U10-LA'!Q5)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427" priority="1" stopIfTrue="1">
      <formula>AND($O$1="CU",O16="Umpire")</formula>
    </cfRule>
    <cfRule type="expression" dxfId="426" priority="2" stopIfTrue="1">
      <formula>AND($O$1="CU",O16&lt;&gt;"Umpire",P16&lt;&gt;"")</formula>
    </cfRule>
    <cfRule type="expression" dxfId="425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424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423" priority="5" stopIfTrue="1">
      <formula>AND($O$1="CU",I8="Umpire")</formula>
    </cfRule>
    <cfRule type="expression" dxfId="422" priority="6" stopIfTrue="1">
      <formula>AND($O$1="CU",I8&lt;&gt;"Umpire",J8&lt;&gt;"")</formula>
    </cfRule>
    <cfRule type="expression" dxfId="421" priority="7" stopIfTrue="1">
      <formula>AND($O$1="CU",I8&lt;&gt;"Umpire")</formula>
    </cfRule>
  </conditionalFormatting>
  <conditionalFormatting sqref="E22 E24 E26 E28 E30 E32 E34 E36 E38 E40 E42 E44 E46 E48 E50 E52">
    <cfRule type="expression" dxfId="420" priority="8" stopIfTrue="1">
      <formula>AND($E22&lt;9,$C22&gt;0)</formula>
    </cfRule>
  </conditionalFormatting>
  <conditionalFormatting sqref="F22 F24 F26 F28 F30 F32 F34 F36 F38 F40 F42 F44 F46 F48 F50">
    <cfRule type="cellIs" dxfId="419" priority="9" stopIfTrue="1" operator="equal">
      <formula>"Bye"</formula>
    </cfRule>
    <cfRule type="expression" dxfId="418" priority="10" stopIfTrue="1">
      <formula>AND($E22&lt;9,$C22&gt;0)</formula>
    </cfRule>
  </conditionalFormatting>
  <conditionalFormatting sqref="K8 M10 K12 O14 K16 M18 K20 K23 M25 K27 O29 K31 M33 K35 K39 M41 K43 O45 K47 M49 K51">
    <cfRule type="expression" dxfId="417" priority="11" stopIfTrue="1">
      <formula>J8="as"</formula>
    </cfRule>
    <cfRule type="expression" dxfId="416" priority="12" stopIfTrue="1">
      <formula>J8="bs"</formula>
    </cfRule>
  </conditionalFormatting>
  <conditionalFormatting sqref="B22 B24 B26 B28 B30 B32 B34 B36 B38 B40 B42 B44 B46 B48 B50 B52">
    <cfRule type="cellIs" dxfId="415" priority="13" stopIfTrue="1" operator="equal">
      <formula>"QA"</formula>
    </cfRule>
    <cfRule type="cellIs" dxfId="414" priority="14" stopIfTrue="1" operator="equal">
      <formula>"DA"</formula>
    </cfRule>
  </conditionalFormatting>
  <conditionalFormatting sqref="J8 L10 J12 N14 J16 L18 J20 R62">
    <cfRule type="expression" dxfId="413" priority="15" stopIfTrue="1">
      <formula>$O$1="CU"</formula>
    </cfRule>
  </conditionalFormatting>
  <conditionalFormatting sqref="E7 E21">
    <cfRule type="expression" dxfId="412" priority="16" stopIfTrue="1">
      <formula>$E7&lt;5</formula>
    </cfRule>
  </conditionalFormatting>
  <conditionalFormatting sqref="F7 F9 F11 F13 F15 F17 F19 F21">
    <cfRule type="cellIs" dxfId="411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0D76CDA6-CA75-4339-9782-581CA69157C3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FC19-7B06-4A34-9936-CAF5B6C55E24}">
  <dimension ref="A1:G18"/>
  <sheetViews>
    <sheetView showGridLines="0" showZeros="0" zoomScaleNormal="100" workbookViewId="0">
      <selection activeCell="D20" sqref="D20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32" t="s">
        <v>203</v>
      </c>
      <c r="B1" s="33"/>
      <c r="C1" s="33"/>
      <c r="D1" s="34"/>
      <c r="E1" s="35"/>
      <c r="F1" s="36"/>
      <c r="G1" s="36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37"/>
      <c r="G2" s="37"/>
    </row>
    <row r="3" spans="1:7" ht="6" customHeight="1" thickBot="1" x14ac:dyDescent="0.3">
      <c r="A3" s="38"/>
      <c r="B3" s="39"/>
      <c r="C3" s="39"/>
      <c r="D3" s="39"/>
      <c r="E3" s="40"/>
      <c r="F3" s="36"/>
      <c r="G3" s="36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36"/>
      <c r="G4" s="36"/>
    </row>
    <row r="5" spans="1:7" ht="15" customHeight="1" x14ac:dyDescent="0.25">
      <c r="A5" s="41" t="s">
        <v>206</v>
      </c>
      <c r="B5" s="42"/>
      <c r="C5" s="42"/>
      <c r="D5" s="42"/>
      <c r="E5" s="43"/>
      <c r="F5" s="44"/>
      <c r="G5" s="45"/>
    </row>
    <row r="6" spans="1:7" ht="24.6" x14ac:dyDescent="0.25">
      <c r="A6" s="46" t="s">
        <v>207</v>
      </c>
      <c r="B6" s="47"/>
      <c r="C6" s="48"/>
      <c r="D6" s="49"/>
      <c r="E6" s="50"/>
      <c r="F6" s="36"/>
      <c r="G6" s="36"/>
    </row>
    <row r="7" spans="1:7" ht="15" customHeight="1" x14ac:dyDescent="0.25">
      <c r="A7" s="51" t="s">
        <v>208</v>
      </c>
      <c r="B7" s="51" t="s">
        <v>209</v>
      </c>
      <c r="C7" s="51" t="s">
        <v>210</v>
      </c>
      <c r="D7" s="51" t="s">
        <v>211</v>
      </c>
      <c r="E7" s="51" t="s">
        <v>212</v>
      </c>
      <c r="F7" s="44"/>
      <c r="G7" s="45"/>
    </row>
    <row r="8" spans="1:7" ht="16.5" customHeight="1" x14ac:dyDescent="0.25">
      <c r="A8" s="52" t="s">
        <v>312</v>
      </c>
      <c r="B8" s="52"/>
      <c r="C8" s="52"/>
      <c r="D8" s="52"/>
      <c r="E8" s="52"/>
      <c r="F8" s="36"/>
      <c r="G8" s="36"/>
    </row>
    <row r="9" spans="1:7" ht="15" customHeight="1" x14ac:dyDescent="0.25">
      <c r="A9" s="41" t="s">
        <v>214</v>
      </c>
      <c r="B9" s="42"/>
      <c r="C9" s="53" t="s">
        <v>215</v>
      </c>
      <c r="D9" s="53"/>
      <c r="E9" s="54" t="s">
        <v>216</v>
      </c>
      <c r="F9" s="36"/>
      <c r="G9" s="36"/>
    </row>
    <row r="10" spans="1:7" ht="13.2" x14ac:dyDescent="0.25">
      <c r="A10" s="55">
        <v>46147</v>
      </c>
      <c r="B10" s="56"/>
      <c r="C10" s="57" t="s">
        <v>125</v>
      </c>
      <c r="D10" s="53" t="s">
        <v>292</v>
      </c>
      <c r="E10" s="58"/>
      <c r="F10" s="36"/>
      <c r="G10" s="36"/>
    </row>
    <row r="11" spans="1:7" ht="13.2" x14ac:dyDescent="0.25">
      <c r="A11" s="59"/>
      <c r="B11" s="42"/>
      <c r="C11" s="60" t="s">
        <v>217</v>
      </c>
      <c r="D11" s="60" t="s">
        <v>218</v>
      </c>
      <c r="E11" s="60" t="s">
        <v>219</v>
      </c>
      <c r="F11" s="61"/>
      <c r="G11" s="61"/>
    </row>
    <row r="12" spans="1:7" ht="13.2" x14ac:dyDescent="0.25">
      <c r="A12" s="62"/>
      <c r="B12" s="36"/>
      <c r="C12" s="63"/>
      <c r="D12" s="63" t="s">
        <v>220</v>
      </c>
      <c r="E12" s="63"/>
      <c r="F12" s="36"/>
      <c r="G12" s="36"/>
    </row>
    <row r="13" spans="1:7" ht="7.5" customHeight="1" x14ac:dyDescent="0.25">
      <c r="A13" s="61"/>
      <c r="B13" s="61"/>
      <c r="C13" s="61"/>
      <c r="D13" s="61"/>
      <c r="E13" s="64"/>
      <c r="F13" s="61"/>
      <c r="G13" s="61"/>
    </row>
    <row r="14" spans="1:7" ht="112.5" customHeight="1" x14ac:dyDescent="0.25">
      <c r="A14" s="61"/>
      <c r="B14" s="61"/>
      <c r="C14" s="61"/>
      <c r="D14" s="61"/>
      <c r="E14" s="64"/>
      <c r="F14" s="61"/>
      <c r="G14" s="61"/>
    </row>
    <row r="15" spans="1:7" ht="18.75" customHeight="1" x14ac:dyDescent="0.25">
      <c r="A15" s="65"/>
      <c r="B15" s="65"/>
      <c r="C15" s="65"/>
      <c r="D15" s="65"/>
      <c r="E15" s="64"/>
      <c r="F15" s="61"/>
      <c r="G15" s="61"/>
    </row>
    <row r="16" spans="1:7" ht="17.25" customHeight="1" x14ac:dyDescent="0.25">
      <c r="A16" s="65"/>
      <c r="B16" s="65"/>
      <c r="C16" s="65"/>
      <c r="D16" s="65"/>
      <c r="E16" s="65"/>
      <c r="F16" s="61"/>
      <c r="G16" s="61"/>
    </row>
    <row r="17" spans="1:7" ht="12.75" customHeight="1" x14ac:dyDescent="0.25">
      <c r="A17" s="66"/>
      <c r="B17" s="67"/>
      <c r="C17" s="68"/>
      <c r="D17" s="69"/>
      <c r="E17" s="64"/>
      <c r="F17" s="61"/>
      <c r="G17" s="61"/>
    </row>
    <row r="18" spans="1:7" ht="13.2" x14ac:dyDescent="0.25">
      <c r="A18" s="61"/>
      <c r="B18" s="61"/>
      <c r="C18" s="61"/>
      <c r="D18" s="61"/>
      <c r="E18" s="64"/>
      <c r="F18" s="61"/>
      <c r="G18" s="6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DCD9-2CF9-4575-8711-55A9E5BFEEA8}">
  <sheetPr>
    <pageSetUpPr fitToPage="1"/>
  </sheetPr>
  <dimension ref="A1:P42"/>
  <sheetViews>
    <sheetView showGridLines="0" showZeros="0" zoomScaleNormal="100" workbookViewId="0">
      <selection activeCell="D20" sqref="D20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71" t="str">
        <f>'Altalanos II-U10-LB'!$A$6</f>
        <v>OB</v>
      </c>
      <c r="B1" s="72"/>
      <c r="C1" s="72"/>
      <c r="D1" s="61"/>
      <c r="E1" s="61"/>
      <c r="F1" s="73"/>
      <c r="G1" s="61"/>
      <c r="H1" s="61"/>
      <c r="I1" s="61"/>
      <c r="J1" s="61"/>
      <c r="K1" s="61"/>
      <c r="L1" s="61"/>
      <c r="M1" s="61"/>
      <c r="N1" s="74"/>
    </row>
    <row r="2" spans="1:14" ht="13.2" x14ac:dyDescent="0.25">
      <c r="A2" s="75"/>
      <c r="B2" s="76"/>
      <c r="C2" s="76"/>
      <c r="D2" s="61"/>
      <c r="E2" s="61"/>
      <c r="F2" s="61"/>
      <c r="G2" s="61"/>
      <c r="H2" s="61"/>
      <c r="I2" s="61"/>
      <c r="J2" s="61"/>
      <c r="K2" s="61"/>
      <c r="L2" s="61"/>
      <c r="M2" s="61"/>
      <c r="N2" s="73"/>
    </row>
    <row r="3" spans="1:14" s="77" customFormat="1" ht="39.75" customHeight="1" thickBot="1" x14ac:dyDescent="0.35">
      <c r="A3" s="78"/>
      <c r="B3" s="79" t="s">
        <v>221</v>
      </c>
      <c r="C3" s="80"/>
      <c r="D3" s="81"/>
      <c r="E3" s="81"/>
      <c r="F3" s="82"/>
      <c r="G3" s="81"/>
      <c r="H3" s="83"/>
      <c r="I3" s="82"/>
      <c r="J3" s="81"/>
      <c r="K3" s="81"/>
      <c r="L3" s="81"/>
      <c r="M3" s="81"/>
      <c r="N3" s="83"/>
    </row>
    <row r="4" spans="1:14" s="84" customFormat="1" ht="9.6" x14ac:dyDescent="0.3">
      <c r="A4" s="82" t="s">
        <v>222</v>
      </c>
      <c r="B4" s="80" t="s">
        <v>215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6" customFormat="1" ht="12.75" customHeight="1" x14ac:dyDescent="0.3">
      <c r="A5" s="87">
        <f>'Altalanos II-U10-LB'!$A$10</f>
        <v>46147</v>
      </c>
      <c r="B5" s="88" t="str">
        <f>'Altalanos II-U10-LB'!$C$10</f>
        <v>Berettyóújfalu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</row>
    <row r="6" spans="1:14" s="77" customFormat="1" ht="60" customHeight="1" thickBot="1" x14ac:dyDescent="0.35">
      <c r="A6" s="1074" t="s">
        <v>223</v>
      </c>
      <c r="B6" s="1074"/>
      <c r="C6" s="91"/>
      <c r="D6" s="91"/>
      <c r="E6" s="91"/>
      <c r="F6" s="92"/>
      <c r="G6" s="93"/>
      <c r="H6" s="91"/>
      <c r="I6" s="92"/>
      <c r="J6" s="91"/>
      <c r="K6" s="91"/>
      <c r="L6" s="91"/>
      <c r="M6" s="91"/>
      <c r="N6" s="94"/>
    </row>
    <row r="7" spans="1:14" s="84" customFormat="1" ht="13.5" hidden="1" customHeight="1" x14ac:dyDescent="0.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85"/>
    </row>
    <row r="8" spans="1:14" s="97" customFormat="1" ht="12.75" hidden="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9"/>
    </row>
    <row r="9" spans="1:14" s="84" customFormat="1" ht="13.2" hidden="1" x14ac:dyDescent="0.3">
      <c r="A9" s="100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</row>
    <row r="10" spans="1:14" s="84" customFormat="1" ht="9.6" hidden="1" x14ac:dyDescent="0.3">
      <c r="A10" s="95"/>
      <c r="B10" s="9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s="86" customFormat="1" ht="12.75" hidden="1" customHeight="1" x14ac:dyDescent="0.3">
      <c r="A11" s="104"/>
      <c r="B11" s="10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5"/>
    </row>
    <row r="12" spans="1:14" s="84" customFormat="1" ht="9.6" hidden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5"/>
    </row>
    <row r="13" spans="1:14" s="97" customFormat="1" ht="12.75" hidden="1" customHeigh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8"/>
    </row>
    <row r="14" spans="1:14" s="84" customFormat="1" ht="13.2" hidden="1" x14ac:dyDescent="0.3">
      <c r="A14" s="100"/>
      <c r="B14" s="101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3"/>
    </row>
    <row r="15" spans="1:14" s="84" customFormat="1" ht="9.6" hidden="1" x14ac:dyDescent="0.3">
      <c r="A15" s="95"/>
      <c r="B15" s="96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s="84" customFormat="1" ht="13.2" hidden="1" x14ac:dyDescent="0.3">
      <c r="A16" s="104"/>
      <c r="B16" s="10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85"/>
    </row>
    <row r="17" spans="1:16" s="84" customFormat="1" ht="9.6" hidden="1" x14ac:dyDescent="0.3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85"/>
    </row>
    <row r="18" spans="1:16" s="97" customFormat="1" ht="12.75" hidden="1" customHeight="1" x14ac:dyDescent="0.3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38"/>
    </row>
    <row r="19" spans="1:16" s="97" customFormat="1" ht="7.5" hidden="1" customHeight="1" thickBot="1" x14ac:dyDescent="0.35">
      <c r="A19" s="106"/>
      <c r="B19" s="10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8"/>
    </row>
    <row r="20" spans="1:16" s="84" customFormat="1" ht="13.8" thickBot="1" x14ac:dyDescent="0.35">
      <c r="A20" s="107" t="s">
        <v>224</v>
      </c>
      <c r="B20" s="108"/>
      <c r="C20" s="102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3"/>
    </row>
    <row r="21" spans="1:16" s="84" customFormat="1" ht="9.6" x14ac:dyDescent="0.3">
      <c r="A21" s="109" t="s">
        <v>225</v>
      </c>
      <c r="B21" s="110" t="s">
        <v>226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P21" s="111" t="s">
        <v>227</v>
      </c>
    </row>
    <row r="22" spans="1:16" s="84" customFormat="1" ht="19.5" customHeight="1" x14ac:dyDescent="0.3">
      <c r="A22" s="112"/>
      <c r="B22" s="113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85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5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85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5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85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5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5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5"/>
      <c r="P29" s="114" t="str">
        <f t="shared" si="0"/>
        <v xml:space="preserve"> </v>
      </c>
    </row>
    <row r="30" spans="1:16" ht="13.8" thickBo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17"/>
      <c r="P30" s="118" t="s">
        <v>228</v>
      </c>
    </row>
    <row r="31" spans="1:16" ht="13.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17"/>
    </row>
    <row r="32" spans="1:16" ht="13.2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17"/>
    </row>
    <row r="33" spans="1:14" ht="13.2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7"/>
    </row>
    <row r="34" spans="1:14" ht="13.2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17"/>
    </row>
    <row r="35" spans="1:14" ht="13.2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17"/>
    </row>
    <row r="36" spans="1:14" ht="13.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17"/>
    </row>
    <row r="37" spans="1:14" ht="13.2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17"/>
    </row>
    <row r="38" spans="1:14" ht="13.2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17"/>
    </row>
    <row r="39" spans="1:14" ht="13.2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17"/>
    </row>
    <row r="40" spans="1:14" ht="13.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17"/>
    </row>
    <row r="41" spans="1:14" ht="13.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17"/>
    </row>
    <row r="42" spans="1:14" ht="13.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1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4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C960-02B5-4E02-9121-06B3EBDB280E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2" sqref="D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II-U10-LB'!$A$6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II-U10-LB'!$A$8</f>
        <v>II.kcs Tenisz U10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139"/>
      <c r="K3" s="140"/>
      <c r="L3" s="140"/>
      <c r="M3" s="140"/>
      <c r="N3" s="141" t="s">
        <v>233</v>
      </c>
      <c r="O3" s="142"/>
      <c r="P3" s="143"/>
      <c r="Q3" s="144"/>
    </row>
    <row r="4" spans="1:17" s="77" customFormat="1" ht="13.2" x14ac:dyDescent="0.3">
      <c r="A4" s="82" t="s">
        <v>222</v>
      </c>
      <c r="B4" s="82"/>
      <c r="C4" s="80" t="s">
        <v>215</v>
      </c>
      <c r="D4" s="82" t="s">
        <v>88</v>
      </c>
      <c r="E4" s="145"/>
      <c r="G4" s="146"/>
      <c r="H4" s="147" t="s">
        <v>234</v>
      </c>
      <c r="I4" s="14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II-U10-LB'!$A$10</f>
        <v>46147</v>
      </c>
      <c r="B5" s="153"/>
      <c r="C5" s="154" t="str">
        <f>'Altalanos II-U10-LB'!$C$10</f>
        <v>Berettyóújfalu</v>
      </c>
      <c r="D5" s="155" t="str">
        <f>'Altalanos II-U10-LB'!$D$10</f>
        <v xml:space="preserve">  </v>
      </c>
      <c r="E5" s="155"/>
      <c r="F5" s="155"/>
      <c r="G5" s="155"/>
      <c r="H5" s="156">
        <f>'Altalanos II-U10-LB'!$E$10</f>
        <v>0</v>
      </c>
      <c r="I5" s="157"/>
      <c r="J5" s="158"/>
      <c r="K5" s="156"/>
      <c r="L5" s="156"/>
      <c r="M5" s="156"/>
      <c r="N5" s="158"/>
      <c r="O5" s="155"/>
      <c r="P5" s="155"/>
      <c r="Q5" s="159"/>
    </row>
    <row r="6" spans="1:17" ht="30" customHeight="1" thickBot="1" x14ac:dyDescent="0.3">
      <c r="A6" s="160" t="s">
        <v>235</v>
      </c>
      <c r="B6" s="161" t="s">
        <v>225</v>
      </c>
      <c r="C6" s="161" t="s">
        <v>226</v>
      </c>
      <c r="D6" s="161" t="s">
        <v>236</v>
      </c>
      <c r="E6" s="162" t="s">
        <v>237</v>
      </c>
      <c r="F6" s="162" t="s">
        <v>238</v>
      </c>
      <c r="G6" s="162" t="s">
        <v>239</v>
      </c>
      <c r="H6" s="163" t="s">
        <v>240</v>
      </c>
      <c r="I6" s="164"/>
      <c r="J6" s="165" t="s">
        <v>241</v>
      </c>
      <c r="K6" s="166" t="s">
        <v>242</v>
      </c>
      <c r="L6" s="167" t="s">
        <v>243</v>
      </c>
      <c r="M6" s="168" t="s">
        <v>244</v>
      </c>
      <c r="N6" s="169" t="s">
        <v>245</v>
      </c>
      <c r="O6" s="170" t="s">
        <v>246</v>
      </c>
      <c r="P6" s="171" t="s">
        <v>247</v>
      </c>
      <c r="Q6" s="162" t="s">
        <v>248</v>
      </c>
    </row>
    <row r="7" spans="1:17" ht="18.75" customHeight="1" x14ac:dyDescent="0.25">
      <c r="A7" s="172">
        <v>1</v>
      </c>
      <c r="B7" s="173" t="s">
        <v>63</v>
      </c>
      <c r="C7" s="173"/>
      <c r="D7" s="173" t="s">
        <v>128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64</v>
      </c>
      <c r="C8" s="173"/>
      <c r="D8" s="173" t="s">
        <v>128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410" priority="12" stopIfTrue="1">
      <formula>$Q7&gt;=1</formula>
    </cfRule>
  </conditionalFormatting>
  <conditionalFormatting sqref="E7:E27 E29:E37">
    <cfRule type="expression" dxfId="409" priority="2" stopIfTrue="1">
      <formula>AND(ROUNDDOWN(($A$4-E7)/365.25,0)&lt;=13,G7&lt;&gt;"OK")</formula>
    </cfRule>
    <cfRule type="expression" dxfId="408" priority="3" stopIfTrue="1">
      <formula>AND(ROUNDDOWN(($A$4-E7)/365.25,0)&lt;=14,G7&lt;&gt;"OK")</formula>
    </cfRule>
    <cfRule type="expression" dxfId="407" priority="4" stopIfTrue="1">
      <formula>AND(ROUNDDOWN(($A$4-E7)/365.25,0)&lt;=17,G7&lt;&gt;"OK")</formula>
    </cfRule>
  </conditionalFormatting>
  <conditionalFormatting sqref="B7:D14">
    <cfRule type="expression" dxfId="406" priority="16" stopIfTrue="1">
      <formula>$Q7&gt;=1</formula>
    </cfRule>
    <cfRule type="expression" dxfId="405" priority="17" stopIfTrue="1">
      <formula>$Q7&gt;=1</formula>
    </cfRule>
  </conditionalFormatting>
  <conditionalFormatting sqref="J7:J14">
    <cfRule type="cellIs" dxfId="404" priority="7" stopIfTrue="1" operator="equal">
      <formula>"Z"</formula>
    </cfRule>
  </conditionalFormatting>
  <conditionalFormatting sqref="E7:E156">
    <cfRule type="expression" dxfId="403" priority="8" stopIfTrue="1">
      <formula>AND(ROUNDDOWN(($A$4-E7)/365.25,0)&lt;=13,G7&lt;&gt;"OK")</formula>
    </cfRule>
    <cfRule type="expression" dxfId="402" priority="9" stopIfTrue="1">
      <formula>AND(ROUNDDOWN(($A$4-E7)/365.25,0)&lt;=14,G7&lt;&gt;"OK")</formula>
    </cfRule>
    <cfRule type="expression" dxfId="401" priority="10" stopIfTrue="1">
      <formula>AND(ROUNDDOWN(($A$4-E7)/365.25,0)&lt;=17,G7&lt;&gt;"OK")</formula>
    </cfRule>
  </conditionalFormatting>
  <conditionalFormatting sqref="J7:J156">
    <cfRule type="cellIs" dxfId="400" priority="11" stopIfTrue="1" operator="equal">
      <formula>"Z"</formula>
    </cfRule>
  </conditionalFormatting>
  <conditionalFormatting sqref="A7:D156">
    <cfRule type="expression" dxfId="399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80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1D0C6-BC8F-4F68-9581-F5E9FE9E7B1C}">
  <sheetPr>
    <tabColor indexed="11"/>
  </sheetPr>
  <dimension ref="A1:AS140"/>
  <sheetViews>
    <sheetView showZeros="0" zoomScaleNormal="100" workbookViewId="0">
      <selection activeCell="G26" sqref="G26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II-U10-LB'!$A$6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II-U10-LB'!$A$8</f>
        <v>II.kcs Tenisz U10 Lány B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2" t="s">
        <v>222</v>
      </c>
      <c r="B3" s="82"/>
      <c r="C3" s="82"/>
      <c r="D3" s="82"/>
      <c r="E3" s="82"/>
      <c r="F3" s="82"/>
      <c r="G3" s="82" t="s">
        <v>215</v>
      </c>
      <c r="H3" s="82"/>
      <c r="I3" s="82"/>
      <c r="J3" s="226"/>
      <c r="K3" s="82" t="s">
        <v>88</v>
      </c>
      <c r="L3" s="226"/>
      <c r="M3" s="82"/>
      <c r="N3" s="226"/>
      <c r="O3" s="82"/>
      <c r="P3" s="226"/>
      <c r="Q3" s="82"/>
      <c r="R3" s="83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II-U10-LB'!$A$10</f>
        <v>46147</v>
      </c>
      <c r="B4" s="1076"/>
      <c r="C4" s="1076"/>
      <c r="D4" s="231"/>
      <c r="E4" s="232"/>
      <c r="F4" s="232"/>
      <c r="G4" s="232" t="str">
        <f>'Altalanos II-U10-LB'!$C$10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II-U10-LB'!$E$10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330"/>
      <c r="B5" s="331" t="s">
        <v>293</v>
      </c>
      <c r="C5" s="332" t="s">
        <v>257</v>
      </c>
      <c r="D5" s="331" t="s">
        <v>294</v>
      </c>
      <c r="E5" s="331" t="s">
        <v>295</v>
      </c>
      <c r="F5" s="333" t="s">
        <v>225</v>
      </c>
      <c r="G5" s="333" t="s">
        <v>226</v>
      </c>
      <c r="H5" s="333"/>
      <c r="I5" s="333" t="s">
        <v>236</v>
      </c>
      <c r="J5" s="333"/>
      <c r="K5" s="331" t="s">
        <v>296</v>
      </c>
      <c r="L5" s="334"/>
      <c r="M5" s="331" t="s">
        <v>297</v>
      </c>
      <c r="N5" s="334"/>
      <c r="O5" s="331" t="s">
        <v>298</v>
      </c>
      <c r="P5" s="334"/>
      <c r="Q5" s="331"/>
      <c r="R5" s="335"/>
      <c r="T5" s="325"/>
      <c r="U5" s="325"/>
      <c r="V5" s="325"/>
      <c r="W5" s="325"/>
      <c r="X5" s="325"/>
      <c r="Y5" s="224">
        <f>IF(OR('Altalanos II-U10-LB'!$A$8="F1",'Altalanos II-U10-LB'!$A$8="F2",'Altalanos II-U10-LB'!$A$8="N1",'Altalanos II-U10-LB'!$A$8="N2"),1,2)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337"/>
      <c r="B6" s="338"/>
      <c r="C6" s="338"/>
      <c r="D6" s="338"/>
      <c r="E6" s="338"/>
      <c r="F6" s="337" t="str">
        <f>IF(Y3="","",CONCATENATE(VLOOKUP(Y3,AB1:AH1,4)," pont"))</f>
        <v/>
      </c>
      <c r="G6" s="339"/>
      <c r="H6" s="340"/>
      <c r="I6" s="339"/>
      <c r="J6" s="341"/>
      <c r="K6" s="338" t="str">
        <f>IF(Y3="","",CONCATENATE(VLOOKUP(Y3,AB1:AH1,3)," pont"))</f>
        <v/>
      </c>
      <c r="L6" s="341"/>
      <c r="M6" s="338" t="str">
        <f>IF(Y3="","",CONCATENATE(VLOOKUP(Y3,AB1:AH1,2)," pont"))</f>
        <v/>
      </c>
      <c r="N6" s="341"/>
      <c r="O6" s="338" t="str">
        <f>IF(Y3="","",CONCATENATE(VLOOKUP(Y3,AB1:AH1,1)," pont"))</f>
        <v/>
      </c>
      <c r="P6" s="341"/>
      <c r="Q6" s="338"/>
      <c r="R6" s="342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347">
        <v>1</v>
      </c>
      <c r="B7" s="348">
        <f>IF($E7="","",VLOOKUP($E7,'1MD ELO II-U10-LB'!$A$7:$O$22,14))</f>
        <v>0</v>
      </c>
      <c r="C7" s="248">
        <f>IF($E7="","",VLOOKUP($E7,'1MD ELO II-U10-LB'!$A$7:$O$22,15))</f>
        <v>0</v>
      </c>
      <c r="D7" s="248">
        <f>IF($E7="","",VLOOKUP($E7,'1MD ELO II-U10-LB'!$A$7:$O$22,5))</f>
        <v>0</v>
      </c>
      <c r="E7" s="349">
        <v>1</v>
      </c>
      <c r="F7" s="350" t="str">
        <f>UPPER(IF($E7="","",VLOOKUP($E7,'1MD ELO II-U10-LB'!$A$7:$O$22,2)))</f>
        <v>BOJTOR BOGLÁRKA</v>
      </c>
      <c r="G7" s="350">
        <f>IF($E7="","",VLOOKUP($E7,'1MD ELO II-U10-LB'!$A$7:$O$22,3))</f>
        <v>0</v>
      </c>
      <c r="H7" s="350"/>
      <c r="I7" s="350" t="str">
        <f>IF($E7="","",VLOOKUP($E7,'1MD ELO II-U10-LB'!$A$7:$O$22,4))</f>
        <v>Berettyóújfalui József Attila Általános Iskola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II-U10-LB'!P21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359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II-U10-LB'!P22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359">
        <v>2</v>
      </c>
      <c r="B9" s="348" t="str">
        <f>IF($E9="","",VLOOKUP($E9,'1MD ELO II-U10-LB'!$A$7:$O$22,14))</f>
        <v/>
      </c>
      <c r="C9" s="248" t="str">
        <f>IF($E9="","",VLOOKUP($E9,'1MD ELO II-U10-LB'!$A$7:$O$22,15))</f>
        <v/>
      </c>
      <c r="D9" s="248" t="str">
        <f>IF($E9="","",VLOOKUP($E9,'1MD ELO II-U10-LB'!$A$7:$O$22,5))</f>
        <v/>
      </c>
      <c r="E9" s="349"/>
      <c r="F9" s="249" t="str">
        <f>UPPER(IF($E9="","",VLOOKUP($E9,'1MD ELO II-U10-LB'!$A$7:$O$22,2)))</f>
        <v/>
      </c>
      <c r="G9" s="249" t="str">
        <f>IF($E9="","",VLOOKUP($E9,'1MD ELO II-U10-LB'!$A$7:$O$22,3))</f>
        <v/>
      </c>
      <c r="H9" s="249"/>
      <c r="I9" s="249" t="str">
        <f>IF($E9="","",VLOOKUP($E9,'1MD ELO II-U10-LB'!$A$7:$O$22,4))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II-U10-LB'!P23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359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II-U10-LB'!P24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359">
        <v>3</v>
      </c>
      <c r="B11" s="348" t="str">
        <f>IF($E11="","",VLOOKUP($E11,'1MD ELO II-U10-LB'!$A$7:$O$22,14))</f>
        <v/>
      </c>
      <c r="C11" s="248" t="str">
        <f>IF($E11="","",VLOOKUP($E11,'1MD ELO II-U10-LB'!$A$7:$O$22,15))</f>
        <v/>
      </c>
      <c r="D11" s="248" t="str">
        <f>IF($E11="","",VLOOKUP($E11,'1MD ELO II-U10-LB'!$A$7:$O$22,5))</f>
        <v/>
      </c>
      <c r="E11" s="349"/>
      <c r="F11" s="249" t="str">
        <f>UPPER(IF($E11="","",VLOOKUP($E11,'1MD ELO II-U10-LB'!$A$7:$O$22,2)))</f>
        <v/>
      </c>
      <c r="G11" s="249" t="str">
        <f>IF($E11="","",VLOOKUP($E11,'1MD ELO II-U10-LB'!$A$7:$O$22,3))</f>
        <v/>
      </c>
      <c r="H11" s="249"/>
      <c r="I11" s="249" t="str">
        <f>IF($E11="","",VLOOKUP($E11,'1MD ELO II-U10-LB'!$A$7:$O$22,4))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II-U10-LB'!P25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359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II-U10-LB'!P26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359">
        <v>4</v>
      </c>
      <c r="B13" s="348" t="str">
        <f>IF($E13="","",VLOOKUP($E13,'1MD ELO II-U10-LB'!$A$7:$O$22,14))</f>
        <v/>
      </c>
      <c r="C13" s="248" t="str">
        <f>IF($E13="","",VLOOKUP($E13,'1MD ELO II-U10-LB'!$A$7:$O$22,15))</f>
        <v/>
      </c>
      <c r="D13" s="248" t="str">
        <f>IF($E13="","",VLOOKUP($E13,'1MD ELO II-U10-LB'!$A$7:$O$22,5))</f>
        <v/>
      </c>
      <c r="E13" s="349"/>
      <c r="F13" s="249" t="str">
        <f>UPPER(IF($E13="","",VLOOKUP($E13,'1MD ELO II-U10-LB'!$A$7:$O$22,2)))</f>
        <v/>
      </c>
      <c r="G13" s="249" t="str">
        <f>IF($E13="","",VLOOKUP($E13,'1MD ELO II-U10-LB'!$A$7:$O$22,3))</f>
        <v/>
      </c>
      <c r="H13" s="249"/>
      <c r="I13" s="249" t="str">
        <f>IF($E13="","",VLOOKUP($E13,'1MD ELO II-U10-LB'!$A$7:$O$22,4))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II-U10-LB'!P27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359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II-U10-LB'!P28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359">
        <v>5</v>
      </c>
      <c r="B15" s="348" t="str">
        <f>IF($E15="","",VLOOKUP($E15,'1MD ELO II-U10-LB'!$A$7:$O$22,14))</f>
        <v/>
      </c>
      <c r="C15" s="248" t="str">
        <f>IF($E15="","",VLOOKUP($E15,'1MD ELO II-U10-LB'!$A$7:$O$22,15))</f>
        <v/>
      </c>
      <c r="D15" s="248" t="str">
        <f>IF($E15="","",VLOOKUP($E15,'1MD ELO II-U10-LB'!$A$7:$O$22,5))</f>
        <v/>
      </c>
      <c r="E15" s="349"/>
      <c r="F15" s="249" t="str">
        <f>UPPER(IF($E15="","",VLOOKUP($E15,'1MD ELO II-U10-LB'!$A$7:$O$22,2)))</f>
        <v/>
      </c>
      <c r="G15" s="249" t="str">
        <f>IF($E15="","",VLOOKUP($E15,'1MD ELO II-U10-LB'!$A$7:$O$22,3))</f>
        <v/>
      </c>
      <c r="H15" s="249"/>
      <c r="I15" s="249" t="str">
        <f>IF($E15="","",VLOOKUP($E15,'1MD ELO II-U10-LB'!$A$7:$O$22,4))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II-U10-LB'!P29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359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II-U10-LB'!P30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359">
        <v>6</v>
      </c>
      <c r="B17" s="348" t="str">
        <f>IF($E17="","",VLOOKUP($E17,'1MD ELO II-U10-LB'!$A$7:$O$22,14))</f>
        <v/>
      </c>
      <c r="C17" s="248" t="str">
        <f>IF($E17="","",VLOOKUP($E17,'1MD ELO II-U10-LB'!$A$7:$O$22,15))</f>
        <v/>
      </c>
      <c r="D17" s="248" t="str">
        <f>IF($E17="","",VLOOKUP($E17,'1MD ELO II-U10-LB'!$A$7:$O$22,5))</f>
        <v/>
      </c>
      <c r="E17" s="349"/>
      <c r="F17" s="249" t="str">
        <f>UPPER(IF($E17="","",VLOOKUP($E17,'1MD ELO II-U10-LB'!$A$7:$O$22,2)))</f>
        <v/>
      </c>
      <c r="G17" s="249" t="str">
        <f>IF($E17="","",VLOOKUP($E17,'1MD ELO II-U10-LB'!$A$7:$O$22,3))</f>
        <v/>
      </c>
      <c r="H17" s="249"/>
      <c r="I17" s="249" t="str">
        <f>IF($E17="","",VLOOKUP($E17,'1MD ELO II-U10-LB'!$A$7:$O$22,4))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359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359">
        <v>7</v>
      </c>
      <c r="B19" s="348" t="str">
        <f>IF($E19="","",VLOOKUP($E19,'1MD ELO II-U10-LB'!$A$7:$O$22,14))</f>
        <v/>
      </c>
      <c r="C19" s="248" t="str">
        <f>IF($E19="","",VLOOKUP($E19,'1MD ELO II-U10-LB'!$A$7:$O$22,15))</f>
        <v/>
      </c>
      <c r="D19" s="248" t="str">
        <f>IF($E19="","",VLOOKUP($E19,'1MD ELO II-U10-LB'!$A$7:$O$22,5))</f>
        <v/>
      </c>
      <c r="E19" s="349"/>
      <c r="F19" s="249" t="str">
        <f>UPPER(IF($E19="","",VLOOKUP($E19,'1MD ELO II-U10-LB'!$A$7:$O$22,2)))</f>
        <v/>
      </c>
      <c r="G19" s="249" t="str">
        <f>IF($E19="","",VLOOKUP($E19,'1MD ELO II-U10-LB'!$A$7:$O$22,3))</f>
        <v/>
      </c>
      <c r="H19" s="249"/>
      <c r="I19" s="249" t="str">
        <f>IF($E19="","",VLOOKUP($E19,'1MD ELO II-U10-LB'!$A$7:$O$22,4))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359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347">
        <v>8</v>
      </c>
      <c r="B21" s="348">
        <f>IF($E21="","",VLOOKUP($E21,'1MD ELO II-U10-LB'!$A$7:$O$22,14))</f>
        <v>0</v>
      </c>
      <c r="C21" s="248">
        <f>IF($E21="","",VLOOKUP($E21,'1MD ELO II-U10-LB'!$A$7:$O$22,15))</f>
        <v>0</v>
      </c>
      <c r="D21" s="248">
        <f>IF($E21="","",VLOOKUP($E21,'1MD ELO II-U10-LB'!$A$7:$O$22,5))</f>
        <v>0</v>
      </c>
      <c r="E21" s="349">
        <v>2</v>
      </c>
      <c r="F21" s="350" t="str">
        <f>UPPER(IF($E21="","",VLOOKUP($E21,'1MD ELO II-U10-LB'!$A$7:$O$22,2)))</f>
        <v>KOBRA ZSÓFIA</v>
      </c>
      <c r="G21" s="350">
        <f>IF($E21="","",VLOOKUP($E21,'1MD ELO II-U10-LB'!$A$7:$O$22,3))</f>
        <v>0</v>
      </c>
      <c r="H21" s="350"/>
      <c r="I21" s="350" t="str">
        <f>IF($E21="","",VLOOKUP($E21,'1MD ELO II-U10-LB'!$A$7:$O$22,4))</f>
        <v>Berettyóújfalui József Attila Általános Iskola</v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259" t="s">
        <v>257</v>
      </c>
      <c r="B54" s="260"/>
      <c r="C54" s="260"/>
      <c r="D54" s="261"/>
      <c r="E54" s="396" t="s">
        <v>274</v>
      </c>
      <c r="F54" s="397" t="s">
        <v>275</v>
      </c>
      <c r="G54" s="396"/>
      <c r="H54" s="396"/>
      <c r="I54" s="398"/>
      <c r="J54" s="396" t="s">
        <v>274</v>
      </c>
      <c r="K54" s="397" t="s">
        <v>276</v>
      </c>
      <c r="L54" s="399"/>
      <c r="M54" s="397" t="s">
        <v>277</v>
      </c>
      <c r="N54" s="400"/>
      <c r="O54" s="401" t="s">
        <v>278</v>
      </c>
      <c r="P54" s="401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II-U10-LB'!$A$7:$Q$134,2)))</f>
        <v>BOJTOR BOGLÁRKA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II-U10-LB'!$A$7:$Q$134,2)))</f>
        <v>KOBRA ZSÓFIA</v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292"/>
      <c r="B57" s="293"/>
      <c r="C57" s="414"/>
      <c r="D57" s="294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298"/>
      <c r="B58" s="299"/>
      <c r="C58" s="299"/>
      <c r="D58" s="300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302"/>
      <c r="B59" s="303"/>
      <c r="C59" s="303"/>
      <c r="D59" s="304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305"/>
      <c r="B60" s="306"/>
      <c r="C60" s="299"/>
      <c r="D60" s="300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305"/>
      <c r="B61" s="306"/>
      <c r="C61" s="415"/>
      <c r="D61" s="307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308"/>
      <c r="B62" s="309"/>
      <c r="C62" s="416"/>
      <c r="D62" s="310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II-U10-LB'!Q5)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398" priority="1" stopIfTrue="1">
      <formula>AND($O$1="CU",O16="Umpire")</formula>
    </cfRule>
    <cfRule type="expression" dxfId="397" priority="2" stopIfTrue="1">
      <formula>AND($O$1="CU",O16&lt;&gt;"Umpire",P16&lt;&gt;"")</formula>
    </cfRule>
    <cfRule type="expression" dxfId="396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395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394" priority="5" stopIfTrue="1">
      <formula>AND($O$1="CU",I8="Umpire")</formula>
    </cfRule>
    <cfRule type="expression" dxfId="393" priority="6" stopIfTrue="1">
      <formula>AND($O$1="CU",I8&lt;&gt;"Umpire",J8&lt;&gt;"")</formula>
    </cfRule>
    <cfRule type="expression" dxfId="392" priority="7" stopIfTrue="1">
      <formula>AND($O$1="CU",I8&lt;&gt;"Umpire")</formula>
    </cfRule>
  </conditionalFormatting>
  <conditionalFormatting sqref="E22 E24 E26 E28 E30 E32 E34 E36 E38 E40 E42 E44 E46 E48 E50 E52">
    <cfRule type="expression" dxfId="391" priority="8" stopIfTrue="1">
      <formula>AND($E22&lt;9,$C22&gt;0)</formula>
    </cfRule>
  </conditionalFormatting>
  <conditionalFormatting sqref="F22 F24 F26 F28 F30 F32 F34 F36 F38 F40 F42 F44 F46 F48 F50">
    <cfRule type="cellIs" dxfId="390" priority="9" stopIfTrue="1" operator="equal">
      <formula>"Bye"</formula>
    </cfRule>
    <cfRule type="expression" dxfId="389" priority="10" stopIfTrue="1">
      <formula>AND($E22&lt;9,$C22&gt;0)</formula>
    </cfRule>
  </conditionalFormatting>
  <conditionalFormatting sqref="K8 M10 K12 O14 K16 M18 K20 K23 M25 K27 O29 K31 M33 K35 K39 M41 K43 O45 K47 M49 K51">
    <cfRule type="expression" dxfId="388" priority="11" stopIfTrue="1">
      <formula>J8="as"</formula>
    </cfRule>
    <cfRule type="expression" dxfId="387" priority="12" stopIfTrue="1">
      <formula>J8="bs"</formula>
    </cfRule>
  </conditionalFormatting>
  <conditionalFormatting sqref="B22 B24 B26 B28 B30 B32 B34 B36 B38 B40 B42 B44 B46 B48 B50 B52">
    <cfRule type="cellIs" dxfId="386" priority="13" stopIfTrue="1" operator="equal">
      <formula>"QA"</formula>
    </cfRule>
    <cfRule type="cellIs" dxfId="385" priority="14" stopIfTrue="1" operator="equal">
      <formula>"DA"</formula>
    </cfRule>
  </conditionalFormatting>
  <conditionalFormatting sqref="J8 L10 J12 N14 J16 L18 J20 R62">
    <cfRule type="expression" dxfId="384" priority="15" stopIfTrue="1">
      <formula>$O$1="CU"</formula>
    </cfRule>
  </conditionalFormatting>
  <conditionalFormatting sqref="E7 E21">
    <cfRule type="expression" dxfId="383" priority="16" stopIfTrue="1">
      <formula>$E7&lt;5</formula>
    </cfRule>
  </conditionalFormatting>
  <conditionalFormatting sqref="F7 F9 F11 F13 F15 F17 F19 F21">
    <cfRule type="cellIs" dxfId="382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02EEB37E-F014-4880-87E2-4ADA40A617EF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3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BF34-8480-480A-94DA-2F3AC97F0A20}">
  <dimension ref="A1:G18"/>
  <sheetViews>
    <sheetView showGridLines="0" showZeros="0" zoomScaleNormal="100" workbookViewId="0">
      <selection activeCell="C21" sqref="C21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617" t="s">
        <v>203</v>
      </c>
      <c r="B1" s="618"/>
      <c r="C1" s="618"/>
      <c r="D1" s="619"/>
      <c r="E1" s="620"/>
      <c r="F1" s="621"/>
      <c r="G1" s="621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622"/>
      <c r="G2" s="622"/>
    </row>
    <row r="3" spans="1:7" ht="6" customHeight="1" thickBot="1" x14ac:dyDescent="0.3">
      <c r="A3" s="623"/>
      <c r="B3" s="624"/>
      <c r="C3" s="624"/>
      <c r="D3" s="624"/>
      <c r="E3" s="625"/>
      <c r="F3" s="621"/>
      <c r="G3" s="621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621"/>
      <c r="G4" s="621"/>
    </row>
    <row r="5" spans="1:7" ht="15" customHeight="1" x14ac:dyDescent="0.25">
      <c r="A5" s="626" t="s">
        <v>206</v>
      </c>
      <c r="B5" s="627"/>
      <c r="C5" s="627"/>
      <c r="D5" s="627"/>
      <c r="E5" s="628"/>
      <c r="F5" s="629"/>
      <c r="G5" s="630"/>
    </row>
    <row r="6" spans="1:7" ht="24.6" x14ac:dyDescent="0.25">
      <c r="A6" s="46" t="s">
        <v>207</v>
      </c>
      <c r="B6" s="47"/>
      <c r="C6" s="631"/>
      <c r="D6" s="632"/>
      <c r="E6" s="633"/>
      <c r="F6" s="621"/>
      <c r="G6" s="621"/>
    </row>
    <row r="7" spans="1:7" ht="15" customHeight="1" x14ac:dyDescent="0.25">
      <c r="A7" s="634" t="s">
        <v>208</v>
      </c>
      <c r="B7" s="634" t="s">
        <v>209</v>
      </c>
      <c r="C7" s="634" t="s">
        <v>210</v>
      </c>
      <c r="D7" s="634" t="s">
        <v>211</v>
      </c>
      <c r="E7" s="634" t="s">
        <v>212</v>
      </c>
      <c r="F7" s="629"/>
      <c r="G7" s="630"/>
    </row>
    <row r="8" spans="1:7" ht="16.5" customHeight="1" x14ac:dyDescent="0.25">
      <c r="A8" s="52" t="s">
        <v>313</v>
      </c>
      <c r="B8" s="52"/>
      <c r="C8" s="52"/>
      <c r="D8" s="52"/>
      <c r="E8" s="52"/>
      <c r="F8" s="621"/>
      <c r="G8" s="621"/>
    </row>
    <row r="9" spans="1:7" ht="15" customHeight="1" x14ac:dyDescent="0.25">
      <c r="A9" s="626" t="s">
        <v>214</v>
      </c>
      <c r="B9" s="627"/>
      <c r="C9" s="635" t="s">
        <v>215</v>
      </c>
      <c r="D9" s="635"/>
      <c r="E9" s="636" t="s">
        <v>216</v>
      </c>
      <c r="F9" s="621"/>
      <c r="G9" s="621"/>
    </row>
    <row r="10" spans="1:7" ht="13.2" x14ac:dyDescent="0.25">
      <c r="A10" s="55">
        <v>46147</v>
      </c>
      <c r="B10" s="637"/>
      <c r="C10" s="57" t="s">
        <v>125</v>
      </c>
      <c r="D10" s="635" t="s">
        <v>292</v>
      </c>
      <c r="E10" s="58"/>
      <c r="F10" s="621"/>
      <c r="G10" s="621"/>
    </row>
    <row r="11" spans="1:7" ht="13.2" x14ac:dyDescent="0.25">
      <c r="A11" s="638"/>
      <c r="B11" s="627"/>
      <c r="C11" s="639" t="s">
        <v>217</v>
      </c>
      <c r="D11" s="639" t="s">
        <v>218</v>
      </c>
      <c r="E11" s="639" t="s">
        <v>219</v>
      </c>
      <c r="F11" s="640"/>
      <c r="G11" s="640"/>
    </row>
    <row r="12" spans="1:7" ht="13.2" x14ac:dyDescent="0.25">
      <c r="A12" s="641"/>
      <c r="B12" s="621"/>
      <c r="C12" s="63"/>
      <c r="D12" s="63" t="s">
        <v>220</v>
      </c>
      <c r="E12" s="63"/>
      <c r="F12" s="621"/>
      <c r="G12" s="621"/>
    </row>
    <row r="13" spans="1:7" ht="7.5" customHeight="1" x14ac:dyDescent="0.25">
      <c r="A13" s="640"/>
      <c r="B13" s="640"/>
      <c r="C13" s="640"/>
      <c r="D13" s="640"/>
      <c r="E13" s="642"/>
      <c r="F13" s="640"/>
      <c r="G13" s="640"/>
    </row>
    <row r="14" spans="1:7" ht="112.5" customHeight="1" x14ac:dyDescent="0.25">
      <c r="A14" s="640"/>
      <c r="B14" s="640"/>
      <c r="C14" s="640"/>
      <c r="D14" s="640"/>
      <c r="E14" s="642"/>
      <c r="F14" s="640"/>
      <c r="G14" s="640"/>
    </row>
    <row r="15" spans="1:7" ht="18.75" customHeight="1" x14ac:dyDescent="0.25">
      <c r="A15" s="643"/>
      <c r="B15" s="643"/>
      <c r="C15" s="643"/>
      <c r="D15" s="643"/>
      <c r="E15" s="642"/>
      <c r="F15" s="640"/>
      <c r="G15" s="640"/>
    </row>
    <row r="16" spans="1:7" ht="17.25" customHeight="1" x14ac:dyDescent="0.25">
      <c r="A16" s="643"/>
      <c r="B16" s="643"/>
      <c r="C16" s="643"/>
      <c r="D16" s="643"/>
      <c r="E16" s="643"/>
      <c r="F16" s="640"/>
      <c r="G16" s="640"/>
    </row>
    <row r="17" spans="1:7" ht="12.75" customHeight="1" x14ac:dyDescent="0.25">
      <c r="A17" s="644"/>
      <c r="B17" s="645"/>
      <c r="C17" s="646"/>
      <c r="D17" s="647"/>
      <c r="E17" s="642"/>
      <c r="F17" s="640"/>
      <c r="G17" s="640"/>
    </row>
    <row r="18" spans="1:7" ht="13.2" x14ac:dyDescent="0.25">
      <c r="A18" s="640"/>
      <c r="B18" s="640"/>
      <c r="C18" s="640"/>
      <c r="D18" s="640"/>
      <c r="E18" s="642"/>
      <c r="F18" s="640"/>
      <c r="G18" s="64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5187-279E-439A-8B24-283C090FB5D4}">
  <sheetPr>
    <pageSetUpPr fitToPage="1"/>
  </sheetPr>
  <dimension ref="A1:P42"/>
  <sheetViews>
    <sheetView showGridLines="0" showZeros="0" zoomScaleNormal="100" workbookViewId="0">
      <selection activeCell="C21" sqref="C21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648" t="str">
        <f>'Altalanos III-U11-FA'!$A$6</f>
        <v>OB</v>
      </c>
      <c r="B1" s="649"/>
      <c r="C1" s="649"/>
      <c r="D1" s="640"/>
      <c r="E1" s="640"/>
      <c r="F1" s="650"/>
      <c r="G1" s="640"/>
      <c r="H1" s="640"/>
      <c r="I1" s="640"/>
      <c r="J1" s="640"/>
      <c r="K1" s="640"/>
      <c r="L1" s="640"/>
      <c r="M1" s="640"/>
      <c r="N1" s="651"/>
    </row>
    <row r="2" spans="1:14" ht="13.2" x14ac:dyDescent="0.25">
      <c r="A2" s="652"/>
      <c r="B2" s="653"/>
      <c r="C2" s="653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50"/>
    </row>
    <row r="3" spans="1:14" s="77" customFormat="1" ht="39.75" customHeight="1" thickBot="1" x14ac:dyDescent="0.35">
      <c r="A3" s="654"/>
      <c r="B3" s="655" t="s">
        <v>221</v>
      </c>
      <c r="C3" s="656"/>
      <c r="D3" s="657"/>
      <c r="E3" s="657"/>
      <c r="F3" s="658"/>
      <c r="G3" s="657"/>
      <c r="H3" s="659"/>
      <c r="I3" s="658"/>
      <c r="J3" s="657"/>
      <c r="K3" s="657"/>
      <c r="L3" s="657"/>
      <c r="M3" s="657"/>
      <c r="N3" s="659"/>
    </row>
    <row r="4" spans="1:14" s="84" customFormat="1" ht="9.6" x14ac:dyDescent="0.3">
      <c r="A4" s="658" t="s">
        <v>222</v>
      </c>
      <c r="B4" s="656" t="s">
        <v>215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</row>
    <row r="5" spans="1:14" s="86" customFormat="1" ht="12.75" customHeight="1" x14ac:dyDescent="0.3">
      <c r="A5" s="661">
        <f>'Altalanos III-U11-FA'!$A$10</f>
        <v>46147</v>
      </c>
      <c r="B5" s="662" t="str">
        <f>'Altalanos III-U11-FA'!$C$10</f>
        <v>Berettyóújfalu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4"/>
      <c r="N5" s="664"/>
    </row>
    <row r="6" spans="1:14" s="77" customFormat="1" ht="60" customHeight="1" thickBot="1" x14ac:dyDescent="0.35">
      <c r="A6" s="1074" t="s">
        <v>223</v>
      </c>
      <c r="B6" s="1074"/>
      <c r="C6" s="665"/>
      <c r="D6" s="665"/>
      <c r="E6" s="665"/>
      <c r="F6" s="666"/>
      <c r="G6" s="667"/>
      <c r="H6" s="665"/>
      <c r="I6" s="666"/>
      <c r="J6" s="665"/>
      <c r="K6" s="665"/>
      <c r="L6" s="665"/>
      <c r="M6" s="665"/>
      <c r="N6" s="668"/>
    </row>
    <row r="7" spans="1:14" s="84" customFormat="1" ht="13.5" hidden="1" customHeight="1" x14ac:dyDescent="0.3">
      <c r="A7" s="669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60"/>
    </row>
    <row r="8" spans="1:14" s="97" customFormat="1" ht="12.75" hidden="1" customHeight="1" x14ac:dyDescent="0.3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63"/>
    </row>
    <row r="9" spans="1:14" s="84" customFormat="1" ht="13.2" hidden="1" x14ac:dyDescent="0.3">
      <c r="A9" s="673"/>
      <c r="B9" s="674"/>
      <c r="C9" s="675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6"/>
    </row>
    <row r="10" spans="1:14" s="84" customFormat="1" ht="9.6" hidden="1" x14ac:dyDescent="0.3">
      <c r="A10" s="669"/>
      <c r="B10" s="67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</row>
    <row r="11" spans="1:14" s="86" customFormat="1" ht="12.75" hidden="1" customHeight="1" x14ac:dyDescent="0.3">
      <c r="A11" s="677"/>
      <c r="B11" s="678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4"/>
      <c r="N11" s="660"/>
    </row>
    <row r="12" spans="1:14" s="84" customFormat="1" ht="9.6" hidden="1" x14ac:dyDescent="0.3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60"/>
    </row>
    <row r="13" spans="1:14" s="97" customFormat="1" ht="12.75" hidden="1" customHeight="1" x14ac:dyDescent="0.3">
      <c r="A13" s="671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23"/>
    </row>
    <row r="14" spans="1:14" s="84" customFormat="1" ht="13.2" hidden="1" x14ac:dyDescent="0.3">
      <c r="A14" s="673"/>
      <c r="B14" s="674"/>
      <c r="C14" s="675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6"/>
    </row>
    <row r="15" spans="1:14" s="84" customFormat="1" ht="9.6" hidden="1" x14ac:dyDescent="0.3">
      <c r="A15" s="669"/>
      <c r="B15" s="67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</row>
    <row r="16" spans="1:14" s="84" customFormat="1" ht="13.2" hidden="1" x14ac:dyDescent="0.3">
      <c r="A16" s="677"/>
      <c r="B16" s="678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  <c r="N16" s="660"/>
    </row>
    <row r="17" spans="1:16" s="84" customFormat="1" ht="9.6" hidden="1" x14ac:dyDescent="0.3">
      <c r="A17" s="669"/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60"/>
    </row>
    <row r="18" spans="1:16" s="97" customFormat="1" ht="12.75" hidden="1" customHeight="1" x14ac:dyDescent="0.3">
      <c r="A18" s="671"/>
      <c r="B18" s="672"/>
      <c r="C18" s="672"/>
      <c r="D18" s="672"/>
      <c r="E18" s="672"/>
      <c r="F18" s="672"/>
      <c r="G18" s="672"/>
      <c r="H18" s="672"/>
      <c r="I18" s="672"/>
      <c r="J18" s="672"/>
      <c r="K18" s="672"/>
      <c r="L18" s="672"/>
      <c r="M18" s="672"/>
      <c r="N18" s="623"/>
    </row>
    <row r="19" spans="1:16" s="97" customFormat="1" ht="7.5" hidden="1" customHeight="1" thickBot="1" x14ac:dyDescent="0.35">
      <c r="A19" s="679"/>
      <c r="B19" s="679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3"/>
    </row>
    <row r="20" spans="1:16" s="84" customFormat="1" ht="13.8" thickBot="1" x14ac:dyDescent="0.35">
      <c r="A20" s="680" t="s">
        <v>224</v>
      </c>
      <c r="B20" s="681"/>
      <c r="C20" s="675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6"/>
    </row>
    <row r="21" spans="1:16" s="84" customFormat="1" ht="9.6" x14ac:dyDescent="0.3">
      <c r="A21" s="682" t="s">
        <v>225</v>
      </c>
      <c r="B21" s="683" t="s">
        <v>226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P21" s="111" t="s">
        <v>227</v>
      </c>
    </row>
    <row r="22" spans="1:16" s="84" customFormat="1" ht="19.5" customHeight="1" x14ac:dyDescent="0.3">
      <c r="A22" s="112"/>
      <c r="B22" s="113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660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4"/>
      <c r="N23" s="660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4"/>
      <c r="N24" s="660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60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60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4"/>
      <c r="N27" s="660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4"/>
      <c r="N28" s="660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4"/>
      <c r="N29" s="660"/>
      <c r="P29" s="114" t="str">
        <f t="shared" si="0"/>
        <v xml:space="preserve"> </v>
      </c>
    </row>
    <row r="30" spans="1:16" ht="13.8" thickBot="1" x14ac:dyDescent="0.3">
      <c r="A30" s="640"/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84"/>
      <c r="P30" s="118" t="s">
        <v>228</v>
      </c>
    </row>
    <row r="31" spans="1:16" ht="13.2" x14ac:dyDescent="0.25">
      <c r="A31" s="640"/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84"/>
    </row>
    <row r="32" spans="1:16" ht="13.2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84"/>
    </row>
    <row r="33" spans="1:14" ht="13.2" x14ac:dyDescent="0.25">
      <c r="A33" s="640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84"/>
    </row>
    <row r="34" spans="1:14" ht="13.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84"/>
    </row>
    <row r="35" spans="1:14" ht="13.2" x14ac:dyDescent="0.25">
      <c r="A35" s="640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84"/>
    </row>
    <row r="36" spans="1:14" ht="13.2" x14ac:dyDescent="0.25">
      <c r="A36" s="640"/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84"/>
    </row>
    <row r="37" spans="1:14" ht="13.2" x14ac:dyDescent="0.25">
      <c r="A37" s="640"/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84"/>
    </row>
    <row r="38" spans="1:14" ht="13.2" x14ac:dyDescent="0.25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84"/>
    </row>
    <row r="39" spans="1:14" ht="13.2" x14ac:dyDescent="0.25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84"/>
    </row>
    <row r="40" spans="1:14" ht="13.2" x14ac:dyDescent="0.25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84"/>
    </row>
    <row r="41" spans="1:14" ht="13.2" x14ac:dyDescent="0.25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84"/>
    </row>
    <row r="42" spans="1:14" ht="13.2" x14ac:dyDescent="0.25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84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0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13BC-8594-4873-82B1-ADE42E1C3D4B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9" sqref="D19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III-U11-FA'!$A$6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III-U11-FA'!$A$8</f>
        <v>III.kcs Tenisz U11 Fiú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685"/>
      <c r="K3" s="686"/>
      <c r="L3" s="686"/>
      <c r="M3" s="686"/>
      <c r="N3" s="687" t="s">
        <v>233</v>
      </c>
      <c r="O3" s="688"/>
      <c r="P3" s="689"/>
      <c r="Q3" s="690"/>
    </row>
    <row r="4" spans="1:17" s="77" customFormat="1" ht="13.2" x14ac:dyDescent="0.3">
      <c r="A4" s="658" t="s">
        <v>222</v>
      </c>
      <c r="B4" s="658"/>
      <c r="C4" s="656" t="s">
        <v>215</v>
      </c>
      <c r="D4" s="658" t="s">
        <v>88</v>
      </c>
      <c r="E4" s="691"/>
      <c r="G4" s="692"/>
      <c r="H4" s="693" t="s">
        <v>234</v>
      </c>
      <c r="I4" s="694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III-U11-FA'!$A$10</f>
        <v>46147</v>
      </c>
      <c r="B5" s="153"/>
      <c r="C5" s="154" t="str">
        <f>'Altalanos III-U11-FA'!$C$10</f>
        <v>Berettyóújfalu</v>
      </c>
      <c r="D5" s="155" t="str">
        <f>'Altalanos III-U11-FA'!$D$10</f>
        <v xml:space="preserve">  </v>
      </c>
      <c r="E5" s="155"/>
      <c r="F5" s="155"/>
      <c r="G5" s="155"/>
      <c r="H5" s="156">
        <f>'Altalanos III-U11-FA'!$E$10</f>
        <v>0</v>
      </c>
      <c r="I5" s="157"/>
      <c r="J5" s="158"/>
      <c r="K5" s="156"/>
      <c r="L5" s="156"/>
      <c r="M5" s="156"/>
      <c r="N5" s="158"/>
      <c r="O5" s="155"/>
      <c r="P5" s="155"/>
      <c r="Q5" s="695"/>
    </row>
    <row r="6" spans="1:17" ht="30" customHeight="1" thickBot="1" x14ac:dyDescent="0.3">
      <c r="A6" s="696" t="s">
        <v>235</v>
      </c>
      <c r="B6" s="697" t="s">
        <v>225</v>
      </c>
      <c r="C6" s="697" t="s">
        <v>226</v>
      </c>
      <c r="D6" s="697" t="s">
        <v>236</v>
      </c>
      <c r="E6" s="698" t="s">
        <v>237</v>
      </c>
      <c r="F6" s="698" t="s">
        <v>238</v>
      </c>
      <c r="G6" s="698" t="s">
        <v>239</v>
      </c>
      <c r="H6" s="699" t="s">
        <v>240</v>
      </c>
      <c r="I6" s="700"/>
      <c r="J6" s="165" t="s">
        <v>241</v>
      </c>
      <c r="K6" s="166" t="s">
        <v>242</v>
      </c>
      <c r="L6" s="167" t="s">
        <v>243</v>
      </c>
      <c r="M6" s="168" t="s">
        <v>244</v>
      </c>
      <c r="N6" s="701" t="s">
        <v>245</v>
      </c>
      <c r="O6" s="702" t="s">
        <v>246</v>
      </c>
      <c r="P6" s="171" t="s">
        <v>247</v>
      </c>
      <c r="Q6" s="698" t="s">
        <v>248</v>
      </c>
    </row>
    <row r="7" spans="1:17" ht="18.75" customHeight="1" x14ac:dyDescent="0.25">
      <c r="A7" s="172">
        <v>1</v>
      </c>
      <c r="B7" s="173" t="s">
        <v>55</v>
      </c>
      <c r="C7" s="173"/>
      <c r="D7" s="173" t="s">
        <v>119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56</v>
      </c>
      <c r="C8" s="173"/>
      <c r="D8" s="173" t="s">
        <v>116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381" priority="12" stopIfTrue="1">
      <formula>$Q7&gt;=1</formula>
    </cfRule>
  </conditionalFormatting>
  <conditionalFormatting sqref="E7:E27 E29:E37">
    <cfRule type="expression" dxfId="380" priority="2" stopIfTrue="1">
      <formula>AND(ROUNDDOWN(($A$4-E7)/365.25,0)&lt;=13,G7&lt;&gt;"OK")</formula>
    </cfRule>
    <cfRule type="expression" dxfId="379" priority="3" stopIfTrue="1">
      <formula>AND(ROUNDDOWN(($A$4-E7)/365.25,0)&lt;=14,G7&lt;&gt;"OK")</formula>
    </cfRule>
    <cfRule type="expression" dxfId="378" priority="4" stopIfTrue="1">
      <formula>AND(ROUNDDOWN(($A$4-E7)/365.25,0)&lt;=17,G7&lt;&gt;"OK")</formula>
    </cfRule>
  </conditionalFormatting>
  <conditionalFormatting sqref="B7:D14">
    <cfRule type="expression" dxfId="377" priority="16" stopIfTrue="1">
      <formula>$Q7&gt;=1</formula>
    </cfRule>
    <cfRule type="expression" dxfId="376" priority="17" stopIfTrue="1">
      <formula>$Q7&gt;=1</formula>
    </cfRule>
  </conditionalFormatting>
  <conditionalFormatting sqref="J7:J14">
    <cfRule type="cellIs" dxfId="375" priority="7" stopIfTrue="1" operator="equal">
      <formula>"Z"</formula>
    </cfRule>
  </conditionalFormatting>
  <conditionalFormatting sqref="E7:E156">
    <cfRule type="expression" dxfId="374" priority="8" stopIfTrue="1">
      <formula>AND(ROUNDDOWN(($A$4-E7)/365.25,0)&lt;=13,G7&lt;&gt;"OK")</formula>
    </cfRule>
    <cfRule type="expression" dxfId="373" priority="9" stopIfTrue="1">
      <formula>AND(ROUNDDOWN(($A$4-E7)/365.25,0)&lt;=14,G7&lt;&gt;"OK")</formula>
    </cfRule>
    <cfRule type="expression" dxfId="372" priority="10" stopIfTrue="1">
      <formula>AND(ROUNDDOWN(($A$4-E7)/365.25,0)&lt;=17,G7&lt;&gt;"OK")</formula>
    </cfRule>
  </conditionalFormatting>
  <conditionalFormatting sqref="J7:J156">
    <cfRule type="cellIs" dxfId="371" priority="11" stopIfTrue="1" operator="equal">
      <formula>"Z"</formula>
    </cfRule>
  </conditionalFormatting>
  <conditionalFormatting sqref="A7:D156">
    <cfRule type="expression" dxfId="370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6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3EC0C-1798-4A49-A9D8-E5077B7D674E}">
  <dimension ref="A1:G18"/>
  <sheetViews>
    <sheetView showGridLines="0" showZeros="0" zoomScaleNormal="100" workbookViewId="0">
      <selection activeCell="B14" sqref="B14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32" t="s">
        <v>203</v>
      </c>
      <c r="B1" s="33"/>
      <c r="C1" s="33"/>
      <c r="D1" s="34"/>
      <c r="E1" s="35"/>
      <c r="F1" s="36"/>
      <c r="G1" s="36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37"/>
      <c r="G2" s="37"/>
    </row>
    <row r="3" spans="1:7" ht="6" customHeight="1" thickBot="1" x14ac:dyDescent="0.3">
      <c r="A3" s="38"/>
      <c r="B3" s="39"/>
      <c r="C3" s="39"/>
      <c r="D3" s="39"/>
      <c r="E3" s="40"/>
      <c r="F3" s="36"/>
      <c r="G3" s="36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36"/>
      <c r="G4" s="36"/>
    </row>
    <row r="5" spans="1:7" ht="15" customHeight="1" x14ac:dyDescent="0.25">
      <c r="A5" s="41" t="s">
        <v>206</v>
      </c>
      <c r="B5" s="42"/>
      <c r="C5" s="42"/>
      <c r="D5" s="42"/>
      <c r="E5" s="43"/>
      <c r="F5" s="44"/>
      <c r="G5" s="45"/>
    </row>
    <row r="6" spans="1:7" ht="24.6" x14ac:dyDescent="0.25">
      <c r="A6" s="46" t="s">
        <v>207</v>
      </c>
      <c r="B6" s="47"/>
      <c r="C6" s="48"/>
      <c r="D6" s="49"/>
      <c r="E6" s="50"/>
      <c r="F6" s="36"/>
      <c r="G6" s="36"/>
    </row>
    <row r="7" spans="1:7" ht="15" customHeight="1" x14ac:dyDescent="0.25">
      <c r="A7" s="51" t="s">
        <v>208</v>
      </c>
      <c r="B7" s="51" t="s">
        <v>209</v>
      </c>
      <c r="C7" s="51" t="s">
        <v>210</v>
      </c>
      <c r="D7" s="51" t="s">
        <v>211</v>
      </c>
      <c r="E7" s="51" t="s">
        <v>212</v>
      </c>
      <c r="F7" s="44"/>
      <c r="G7" s="45"/>
    </row>
    <row r="8" spans="1:7" ht="16.5" customHeight="1" x14ac:dyDescent="0.25">
      <c r="A8" s="52" t="s">
        <v>213</v>
      </c>
      <c r="B8" s="52"/>
      <c r="C8" s="52"/>
      <c r="D8" s="52"/>
      <c r="E8" s="52"/>
      <c r="F8" s="36"/>
      <c r="G8" s="36"/>
    </row>
    <row r="9" spans="1:7" ht="15" customHeight="1" x14ac:dyDescent="0.25">
      <c r="A9" s="41" t="s">
        <v>214</v>
      </c>
      <c r="B9" s="42"/>
      <c r="C9" s="53" t="s">
        <v>215</v>
      </c>
      <c r="D9" s="53"/>
      <c r="E9" s="54" t="s">
        <v>216</v>
      </c>
      <c r="F9" s="36"/>
      <c r="G9" s="36"/>
    </row>
    <row r="10" spans="1:7" ht="13.2" x14ac:dyDescent="0.25">
      <c r="A10" s="55">
        <v>46147</v>
      </c>
      <c r="B10" s="56"/>
      <c r="C10" s="57" t="s">
        <v>125</v>
      </c>
      <c r="D10" s="53"/>
      <c r="E10" s="58"/>
      <c r="F10" s="36"/>
      <c r="G10" s="36"/>
    </row>
    <row r="11" spans="1:7" ht="13.2" x14ac:dyDescent="0.25">
      <c r="A11" s="59"/>
      <c r="B11" s="42"/>
      <c r="C11" s="60" t="s">
        <v>217</v>
      </c>
      <c r="D11" s="60" t="s">
        <v>218</v>
      </c>
      <c r="E11" s="60" t="s">
        <v>219</v>
      </c>
      <c r="F11" s="61"/>
      <c r="G11" s="61"/>
    </row>
    <row r="12" spans="1:7" ht="13.2" x14ac:dyDescent="0.25">
      <c r="A12" s="62"/>
      <c r="B12" s="36"/>
      <c r="C12" s="63"/>
      <c r="D12" s="63" t="s">
        <v>220</v>
      </c>
      <c r="E12" s="63"/>
      <c r="F12" s="36"/>
      <c r="G12" s="36"/>
    </row>
    <row r="13" spans="1:7" ht="7.5" customHeight="1" x14ac:dyDescent="0.25">
      <c r="A13" s="61"/>
      <c r="B13" s="61"/>
      <c r="C13" s="61"/>
      <c r="D13" s="61"/>
      <c r="E13" s="64"/>
      <c r="F13" s="61"/>
      <c r="G13" s="61"/>
    </row>
    <row r="14" spans="1:7" ht="112.5" customHeight="1" x14ac:dyDescent="0.25">
      <c r="A14" s="61"/>
      <c r="B14" s="61"/>
      <c r="C14" s="61"/>
      <c r="D14" s="61"/>
      <c r="E14" s="64"/>
      <c r="F14" s="61"/>
      <c r="G14" s="61"/>
    </row>
    <row r="15" spans="1:7" ht="18.75" customHeight="1" x14ac:dyDescent="0.25">
      <c r="A15" s="65"/>
      <c r="B15" s="65"/>
      <c r="C15" s="65"/>
      <c r="D15" s="65"/>
      <c r="E15" s="64"/>
      <c r="F15" s="61"/>
      <c r="G15" s="61"/>
    </row>
    <row r="16" spans="1:7" ht="17.25" customHeight="1" x14ac:dyDescent="0.25">
      <c r="A16" s="65"/>
      <c r="B16" s="65"/>
      <c r="C16" s="65"/>
      <c r="D16" s="65"/>
      <c r="E16" s="65"/>
      <c r="F16" s="61"/>
      <c r="G16" s="61"/>
    </row>
    <row r="17" spans="1:7" ht="12.75" customHeight="1" x14ac:dyDescent="0.25">
      <c r="A17" s="66"/>
      <c r="B17" s="67"/>
      <c r="C17" s="68"/>
      <c r="D17" s="69"/>
      <c r="E17" s="64"/>
      <c r="F17" s="61"/>
      <c r="G17" s="61"/>
    </row>
    <row r="18" spans="1:7" ht="13.2" x14ac:dyDescent="0.25">
      <c r="A18" s="61"/>
      <c r="B18" s="61"/>
      <c r="C18" s="61"/>
      <c r="D18" s="61"/>
      <c r="E18" s="64"/>
      <c r="F18" s="61"/>
      <c r="G18" s="6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95DB4-9469-4AD8-95A8-7790A3032D68}">
  <sheetPr>
    <tabColor indexed="11"/>
  </sheetPr>
  <dimension ref="A1:AS140"/>
  <sheetViews>
    <sheetView showZeros="0" topLeftCell="C1" zoomScaleNormal="100" workbookViewId="0">
      <selection activeCell="I8" sqref="I8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III-U11-FA'!$A$6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III-U11-FA'!$A$8</f>
        <v>III.kcs Tenisz U11 Fiú A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658" t="s">
        <v>222</v>
      </c>
      <c r="B3" s="658"/>
      <c r="C3" s="658"/>
      <c r="D3" s="658"/>
      <c r="E3" s="658"/>
      <c r="F3" s="658"/>
      <c r="G3" s="658" t="s">
        <v>215</v>
      </c>
      <c r="H3" s="658"/>
      <c r="I3" s="658"/>
      <c r="J3" s="703"/>
      <c r="K3" s="658" t="s">
        <v>88</v>
      </c>
      <c r="L3" s="703"/>
      <c r="M3" s="658"/>
      <c r="N3" s="703"/>
      <c r="O3" s="658"/>
      <c r="P3" s="703"/>
      <c r="Q3" s="658"/>
      <c r="R3" s="659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III-U11-FA'!$A$10</f>
        <v>46147</v>
      </c>
      <c r="B4" s="1076"/>
      <c r="C4" s="1076"/>
      <c r="D4" s="231"/>
      <c r="E4" s="232"/>
      <c r="F4" s="232"/>
      <c r="G4" s="232" t="str">
        <f>'Altalanos III-U11-FA'!$C$10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III-U11-FA'!$E$10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704"/>
      <c r="B5" s="705" t="s">
        <v>293</v>
      </c>
      <c r="C5" s="706" t="s">
        <v>257</v>
      </c>
      <c r="D5" s="705" t="s">
        <v>294</v>
      </c>
      <c r="E5" s="705" t="s">
        <v>295</v>
      </c>
      <c r="F5" s="707" t="s">
        <v>225</v>
      </c>
      <c r="G5" s="707" t="s">
        <v>226</v>
      </c>
      <c r="H5" s="707"/>
      <c r="I5" s="707" t="s">
        <v>236</v>
      </c>
      <c r="J5" s="707"/>
      <c r="K5" s="705" t="s">
        <v>296</v>
      </c>
      <c r="L5" s="708"/>
      <c r="M5" s="705" t="s">
        <v>297</v>
      </c>
      <c r="N5" s="708"/>
      <c r="O5" s="705" t="s">
        <v>298</v>
      </c>
      <c r="P5" s="708"/>
      <c r="Q5" s="705"/>
      <c r="R5" s="709"/>
      <c r="T5" s="325"/>
      <c r="U5" s="325"/>
      <c r="V5" s="325"/>
      <c r="W5" s="325"/>
      <c r="X5" s="325"/>
      <c r="Y5" s="224">
        <f>IF(OR('Altalanos III-U11-FA'!$A$8="F1",'Altalanos III-U11-FA'!$A$8="F2",'Altalanos III-U11-FA'!$A$8="N1",'Altalanos III-U11-FA'!$A$8="N2"),1,2)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710"/>
      <c r="B6" s="711"/>
      <c r="C6" s="711"/>
      <c r="D6" s="711"/>
      <c r="E6" s="711"/>
      <c r="F6" s="710" t="str">
        <f>IF(Y3="","",CONCATENATE(VLOOKUP(Y3,AB1:AH1,4)," pont"))</f>
        <v/>
      </c>
      <c r="G6" s="712"/>
      <c r="H6" s="713"/>
      <c r="I6" s="712"/>
      <c r="J6" s="714"/>
      <c r="K6" s="711" t="str">
        <f>IF(Y3="","",CONCATENATE(VLOOKUP(Y3,AB1:AH1,3)," pont"))</f>
        <v/>
      </c>
      <c r="L6" s="714"/>
      <c r="M6" s="711" t="str">
        <f>IF(Y3="","",CONCATENATE(VLOOKUP(Y3,AB1:AH1,2)," pont"))</f>
        <v/>
      </c>
      <c r="N6" s="714"/>
      <c r="O6" s="711" t="str">
        <f>IF(Y3="","",CONCATENATE(VLOOKUP(Y3,AB1:AH1,1)," pont"))</f>
        <v/>
      </c>
      <c r="P6" s="714"/>
      <c r="Q6" s="711"/>
      <c r="R6" s="715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716">
        <v>1</v>
      </c>
      <c r="B7" s="348">
        <f>IF($E7="","",VLOOKUP($E7,'1MD ELO III-U11-FA'!$A$7:$O$22,14))</f>
        <v>0</v>
      </c>
      <c r="C7" s="248">
        <f>IF($E7="","",VLOOKUP($E7,'1MD ELO III-U11-FA'!$A$7:$O$22,15))</f>
        <v>0</v>
      </c>
      <c r="D7" s="248">
        <f>IF($E7="","",VLOOKUP($E7,'1MD ELO III-U11-FA'!$A$7:$O$22,5))</f>
        <v>0</v>
      </c>
      <c r="E7" s="349">
        <v>1</v>
      </c>
      <c r="F7" s="350" t="str">
        <f>UPPER(IF($E7="","",VLOOKUP($E7,'1MD ELO III-U11-FA'!$A$7:$O$22,2)))</f>
        <v>MÓNUS BALÁZS</v>
      </c>
      <c r="G7" s="350">
        <f>IF($E7="","",VLOOKUP($E7,'1MD ELO III-U11-FA'!$A$7:$O$22,3))</f>
        <v>0</v>
      </c>
      <c r="H7" s="350"/>
      <c r="I7" s="350" t="str">
        <f>IF($E7="","",VLOOKUP($E7,'1MD ELO III-U11-FA'!$A$7:$O$22,4))</f>
        <v>Szent József Katolikus Óvoda, Általános Iskola, Gimnázium és Kollégium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III-U11-FA'!P21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717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III-U11-FA'!P22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717">
        <v>2</v>
      </c>
      <c r="B9" s="348" t="str">
        <f>IF($E9="","",VLOOKUP($E9,'1MD ELO III-U11-FA'!$A$7:$O$22,14))</f>
        <v/>
      </c>
      <c r="C9" s="248" t="str">
        <f>IF($E9="","",VLOOKUP($E9,'1MD ELO III-U11-FA'!$A$7:$O$22,15))</f>
        <v/>
      </c>
      <c r="D9" s="248" t="str">
        <f>IF($E9="","",VLOOKUP($E9,'1MD ELO III-U11-FA'!$A$7:$O$22,5))</f>
        <v/>
      </c>
      <c r="E9" s="349"/>
      <c r="F9" s="249" t="str">
        <f>UPPER(IF($E9="","",VLOOKUP($E9,'1MD ELO III-U11-FA'!$A$7:$O$22,2)))</f>
        <v/>
      </c>
      <c r="G9" s="249" t="str">
        <f>IF($E9="","",VLOOKUP($E9,'1MD ELO III-U11-FA'!$A$7:$O$22,3))</f>
        <v/>
      </c>
      <c r="H9" s="249"/>
      <c r="I9" s="249" t="str">
        <f>IF($E9="","",VLOOKUP($E9,'1MD ELO III-U11-FA'!$A$7:$O$22,4))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III-U11-FA'!P23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717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III-U11-FA'!P24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717">
        <v>3</v>
      </c>
      <c r="B11" s="348" t="str">
        <f>IF($E11="","",VLOOKUP($E11,'1MD ELO III-U11-FA'!$A$7:$O$22,14))</f>
        <v/>
      </c>
      <c r="C11" s="248" t="str">
        <f>IF($E11="","",VLOOKUP($E11,'1MD ELO III-U11-FA'!$A$7:$O$22,15))</f>
        <v/>
      </c>
      <c r="D11" s="248" t="str">
        <f>IF($E11="","",VLOOKUP($E11,'1MD ELO III-U11-FA'!$A$7:$O$22,5))</f>
        <v/>
      </c>
      <c r="E11" s="349"/>
      <c r="F11" s="249" t="str">
        <f>UPPER(IF($E11="","",VLOOKUP($E11,'1MD ELO III-U11-FA'!$A$7:$O$22,2)))</f>
        <v/>
      </c>
      <c r="G11" s="249" t="str">
        <f>IF($E11="","",VLOOKUP($E11,'1MD ELO III-U11-FA'!$A$7:$O$22,3))</f>
        <v/>
      </c>
      <c r="H11" s="249"/>
      <c r="I11" s="249" t="str">
        <f>IF($E11="","",VLOOKUP($E11,'1MD ELO III-U11-FA'!$A$7:$O$22,4))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III-U11-FA'!P25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717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III-U11-FA'!P26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717">
        <v>4</v>
      </c>
      <c r="B13" s="348" t="str">
        <f>IF($E13="","",VLOOKUP($E13,'1MD ELO III-U11-FA'!$A$7:$O$22,14))</f>
        <v/>
      </c>
      <c r="C13" s="248" t="str">
        <f>IF($E13="","",VLOOKUP($E13,'1MD ELO III-U11-FA'!$A$7:$O$22,15))</f>
        <v/>
      </c>
      <c r="D13" s="248" t="str">
        <f>IF($E13="","",VLOOKUP($E13,'1MD ELO III-U11-FA'!$A$7:$O$22,5))</f>
        <v/>
      </c>
      <c r="E13" s="349"/>
      <c r="F13" s="249" t="str">
        <f>UPPER(IF($E13="","",VLOOKUP($E13,'1MD ELO III-U11-FA'!$A$7:$O$22,2)))</f>
        <v/>
      </c>
      <c r="G13" s="249" t="str">
        <f>IF($E13="","",VLOOKUP($E13,'1MD ELO III-U11-FA'!$A$7:$O$22,3))</f>
        <v/>
      </c>
      <c r="H13" s="249"/>
      <c r="I13" s="249" t="str">
        <f>IF($E13="","",VLOOKUP($E13,'1MD ELO III-U11-FA'!$A$7:$O$22,4))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III-U11-FA'!P27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717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III-U11-FA'!P28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717">
        <v>5</v>
      </c>
      <c r="B15" s="348" t="str">
        <f>IF($E15="","",VLOOKUP($E15,'1MD ELO III-U11-FA'!$A$7:$O$22,14))</f>
        <v/>
      </c>
      <c r="C15" s="248" t="str">
        <f>IF($E15="","",VLOOKUP($E15,'1MD ELO III-U11-FA'!$A$7:$O$22,15))</f>
        <v/>
      </c>
      <c r="D15" s="248" t="str">
        <f>IF($E15="","",VLOOKUP($E15,'1MD ELO III-U11-FA'!$A$7:$O$22,5))</f>
        <v/>
      </c>
      <c r="E15" s="349"/>
      <c r="F15" s="249" t="str">
        <f>UPPER(IF($E15="","",VLOOKUP($E15,'1MD ELO III-U11-FA'!$A$7:$O$22,2)))</f>
        <v/>
      </c>
      <c r="G15" s="249" t="str">
        <f>IF($E15="","",VLOOKUP($E15,'1MD ELO III-U11-FA'!$A$7:$O$22,3))</f>
        <v/>
      </c>
      <c r="H15" s="249"/>
      <c r="I15" s="249" t="str">
        <f>IF($E15="","",VLOOKUP($E15,'1MD ELO III-U11-FA'!$A$7:$O$22,4))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III-U11-FA'!P29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717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III-U11-FA'!P30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717">
        <v>6</v>
      </c>
      <c r="B17" s="348" t="str">
        <f>IF($E17="","",VLOOKUP($E17,'1MD ELO III-U11-FA'!$A$7:$O$22,14))</f>
        <v/>
      </c>
      <c r="C17" s="248" t="str">
        <f>IF($E17="","",VLOOKUP($E17,'1MD ELO III-U11-FA'!$A$7:$O$22,15))</f>
        <v/>
      </c>
      <c r="D17" s="248" t="str">
        <f>IF($E17="","",VLOOKUP($E17,'1MD ELO III-U11-FA'!$A$7:$O$22,5))</f>
        <v/>
      </c>
      <c r="E17" s="349"/>
      <c r="F17" s="249" t="str">
        <f>UPPER(IF($E17="","",VLOOKUP($E17,'1MD ELO III-U11-FA'!$A$7:$O$22,2)))</f>
        <v/>
      </c>
      <c r="G17" s="249" t="str">
        <f>IF($E17="","",VLOOKUP($E17,'1MD ELO III-U11-FA'!$A$7:$O$22,3))</f>
        <v/>
      </c>
      <c r="H17" s="249"/>
      <c r="I17" s="249" t="str">
        <f>IF($E17="","",VLOOKUP($E17,'1MD ELO III-U11-FA'!$A$7:$O$22,4))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717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717">
        <v>7</v>
      </c>
      <c r="B19" s="348" t="str">
        <f>IF($E19="","",VLOOKUP($E19,'1MD ELO III-U11-FA'!$A$7:$O$22,14))</f>
        <v/>
      </c>
      <c r="C19" s="248" t="str">
        <f>IF($E19="","",VLOOKUP($E19,'1MD ELO III-U11-FA'!$A$7:$O$22,15))</f>
        <v/>
      </c>
      <c r="D19" s="248" t="str">
        <f>IF($E19="","",VLOOKUP($E19,'1MD ELO III-U11-FA'!$A$7:$O$22,5))</f>
        <v/>
      </c>
      <c r="E19" s="349"/>
      <c r="F19" s="249" t="str">
        <f>UPPER(IF($E19="","",VLOOKUP($E19,'1MD ELO III-U11-FA'!$A$7:$O$22,2)))</f>
        <v/>
      </c>
      <c r="G19" s="249" t="str">
        <f>IF($E19="","",VLOOKUP($E19,'1MD ELO III-U11-FA'!$A$7:$O$22,3))</f>
        <v/>
      </c>
      <c r="H19" s="249"/>
      <c r="I19" s="249" t="str">
        <f>IF($E19="","",VLOOKUP($E19,'1MD ELO III-U11-FA'!$A$7:$O$22,4))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717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716">
        <v>8</v>
      </c>
      <c r="B21" s="348">
        <f>IF($E21="","",VLOOKUP($E21,'1MD ELO III-U11-FA'!$A$7:$O$22,14))</f>
        <v>0</v>
      </c>
      <c r="C21" s="248">
        <f>IF($E21="","",VLOOKUP($E21,'1MD ELO III-U11-FA'!$A$7:$O$22,15))</f>
        <v>0</v>
      </c>
      <c r="D21" s="248">
        <f>IF($E21="","",VLOOKUP($E21,'1MD ELO III-U11-FA'!$A$7:$O$22,5))</f>
        <v>0</v>
      </c>
      <c r="E21" s="349">
        <v>2</v>
      </c>
      <c r="F21" s="350" t="str">
        <f>UPPER(IF($E21="","",VLOOKUP($E21,'1MD ELO III-U11-FA'!$A$7:$O$22,2)))</f>
        <v>NAGY SÁNDOR</v>
      </c>
      <c r="G21" s="350">
        <f>IF($E21="","",VLOOKUP($E21,'1MD ELO III-U11-FA'!$A$7:$O$22,3))</f>
        <v>0</v>
      </c>
      <c r="H21" s="350"/>
      <c r="I21" s="350" t="str">
        <f>IF($E21="","",VLOOKUP($E21,'1MD ELO III-U11-FA'!$A$7:$O$22,4))</f>
        <v>Huszár Gál Gimnázium, Általános Iskola, Alapfokú Művészeti Iskola és Óvoda</v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718" t="s">
        <v>257</v>
      </c>
      <c r="B54" s="719"/>
      <c r="C54" s="719"/>
      <c r="D54" s="720"/>
      <c r="E54" s="721" t="s">
        <v>274</v>
      </c>
      <c r="F54" s="722" t="s">
        <v>275</v>
      </c>
      <c r="G54" s="721"/>
      <c r="H54" s="721"/>
      <c r="I54" s="723"/>
      <c r="J54" s="721" t="s">
        <v>274</v>
      </c>
      <c r="K54" s="722" t="s">
        <v>276</v>
      </c>
      <c r="L54" s="724"/>
      <c r="M54" s="722" t="s">
        <v>277</v>
      </c>
      <c r="N54" s="725"/>
      <c r="O54" s="726" t="s">
        <v>278</v>
      </c>
      <c r="P54" s="726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III-U11-FA'!$A$7:$Q$134,2)))</f>
        <v>MÓNUS BALÁZS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III-U11-FA'!$A$7:$Q$134,2)))</f>
        <v>NAGY SÁNDOR</v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727"/>
      <c r="B57" s="728"/>
      <c r="C57" s="729"/>
      <c r="D57" s="730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731"/>
      <c r="B58" s="732"/>
      <c r="C58" s="732"/>
      <c r="D58" s="733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734"/>
      <c r="B59" s="735"/>
      <c r="C59" s="735"/>
      <c r="D59" s="736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737"/>
      <c r="B60" s="738"/>
      <c r="C60" s="732"/>
      <c r="D60" s="733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737"/>
      <c r="B61" s="738"/>
      <c r="C61" s="739"/>
      <c r="D61" s="740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741"/>
      <c r="B62" s="742"/>
      <c r="C62" s="743"/>
      <c r="D62" s="744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III-U11-FA'!Q5)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369" priority="1" stopIfTrue="1">
      <formula>AND($O$1="CU",O16="Umpire")</formula>
    </cfRule>
    <cfRule type="expression" dxfId="368" priority="2" stopIfTrue="1">
      <formula>AND($O$1="CU",O16&lt;&gt;"Umpire",P16&lt;&gt;"")</formula>
    </cfRule>
    <cfRule type="expression" dxfId="367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366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365" priority="5" stopIfTrue="1">
      <formula>AND($O$1="CU",I8="Umpire")</formula>
    </cfRule>
    <cfRule type="expression" dxfId="364" priority="6" stopIfTrue="1">
      <formula>AND($O$1="CU",I8&lt;&gt;"Umpire",J8&lt;&gt;"")</formula>
    </cfRule>
    <cfRule type="expression" dxfId="363" priority="7" stopIfTrue="1">
      <formula>AND($O$1="CU",I8&lt;&gt;"Umpire")</formula>
    </cfRule>
  </conditionalFormatting>
  <conditionalFormatting sqref="E22 E24 E26 E28 E30 E32 E34 E36 E38 E40 E42 E44 E46 E48 E50 E52">
    <cfRule type="expression" dxfId="362" priority="8" stopIfTrue="1">
      <formula>AND($E22&lt;9,$C22&gt;0)</formula>
    </cfRule>
  </conditionalFormatting>
  <conditionalFormatting sqref="F22 F24 F26 F28 F30 F32 F34 F36 F38 F40 F42 F44 F46 F48 F50">
    <cfRule type="cellIs" dxfId="361" priority="9" stopIfTrue="1" operator="equal">
      <formula>"Bye"</formula>
    </cfRule>
    <cfRule type="expression" dxfId="360" priority="10" stopIfTrue="1">
      <formula>AND($E22&lt;9,$C22&gt;0)</formula>
    </cfRule>
  </conditionalFormatting>
  <conditionalFormatting sqref="K8 M10 K12 O14 K16 M18 K20 K23 M25 K27 O29 K31 M33 K35 K39 M41 K43 O45 K47 M49 K51">
    <cfRule type="expression" dxfId="359" priority="11" stopIfTrue="1">
      <formula>J8="as"</formula>
    </cfRule>
    <cfRule type="expression" dxfId="358" priority="12" stopIfTrue="1">
      <formula>J8="bs"</formula>
    </cfRule>
  </conditionalFormatting>
  <conditionalFormatting sqref="B22 B24 B26 B28 B30 B32 B34 B36 B38 B40 B42 B44 B46 B48 B50 B52">
    <cfRule type="cellIs" dxfId="357" priority="13" stopIfTrue="1" operator="equal">
      <formula>"QA"</formula>
    </cfRule>
    <cfRule type="cellIs" dxfId="356" priority="14" stopIfTrue="1" operator="equal">
      <formula>"DA"</formula>
    </cfRule>
  </conditionalFormatting>
  <conditionalFormatting sqref="J8 L10 J12 N14 J16 L18 J20 R62">
    <cfRule type="expression" dxfId="355" priority="15" stopIfTrue="1">
      <formula>$O$1="CU"</formula>
    </cfRule>
  </conditionalFormatting>
  <conditionalFormatting sqref="E7 E21">
    <cfRule type="expression" dxfId="354" priority="16" stopIfTrue="1">
      <formula>$E7&lt;5</formula>
    </cfRule>
  </conditionalFormatting>
  <conditionalFormatting sqref="F7 F9 F11 F13 F15 F17 F19 F21">
    <cfRule type="cellIs" dxfId="353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C318C27B-609C-4115-82F9-0E7D059770FF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9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C52F9-82E3-4705-BE35-DEAE840F4A26}">
  <dimension ref="A1:G18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617" t="s">
        <v>203</v>
      </c>
      <c r="B1" s="618"/>
      <c r="C1" s="618"/>
      <c r="D1" s="619"/>
      <c r="E1" s="620"/>
      <c r="F1" s="621"/>
      <c r="G1" s="621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622"/>
      <c r="G2" s="622"/>
    </row>
    <row r="3" spans="1:7" ht="6" customHeight="1" thickBot="1" x14ac:dyDescent="0.3">
      <c r="A3" s="623"/>
      <c r="B3" s="624"/>
      <c r="C3" s="624"/>
      <c r="D3" s="624"/>
      <c r="E3" s="625"/>
      <c r="F3" s="621"/>
      <c r="G3" s="621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621"/>
      <c r="G4" s="621"/>
    </row>
    <row r="5" spans="1:7" ht="15" customHeight="1" x14ac:dyDescent="0.25">
      <c r="A5" s="626" t="s">
        <v>206</v>
      </c>
      <c r="B5" s="627"/>
      <c r="C5" s="627"/>
      <c r="D5" s="627"/>
      <c r="E5" s="628"/>
      <c r="F5" s="629"/>
      <c r="G5" s="630"/>
    </row>
    <row r="6" spans="1:7" ht="24.6" x14ac:dyDescent="0.25">
      <c r="A6" s="46" t="s">
        <v>207</v>
      </c>
      <c r="B6" s="47"/>
      <c r="C6" s="631"/>
      <c r="D6" s="632"/>
      <c r="E6" s="633"/>
      <c r="F6" s="621"/>
      <c r="G6" s="621"/>
    </row>
    <row r="7" spans="1:7" ht="15" customHeight="1" x14ac:dyDescent="0.25">
      <c r="A7" s="634" t="s">
        <v>208</v>
      </c>
      <c r="B7" s="634" t="s">
        <v>209</v>
      </c>
      <c r="C7" s="634" t="s">
        <v>210</v>
      </c>
      <c r="D7" s="634" t="s">
        <v>211</v>
      </c>
      <c r="E7" s="634" t="s">
        <v>212</v>
      </c>
      <c r="F7" s="629"/>
      <c r="G7" s="630"/>
    </row>
    <row r="8" spans="1:7" ht="16.5" customHeight="1" x14ac:dyDescent="0.25">
      <c r="A8" s="52" t="s">
        <v>314</v>
      </c>
      <c r="B8" s="52"/>
      <c r="C8" s="52"/>
      <c r="D8" s="52"/>
      <c r="E8" s="52"/>
      <c r="F8" s="621"/>
      <c r="G8" s="621"/>
    </row>
    <row r="9" spans="1:7" ht="15" customHeight="1" x14ac:dyDescent="0.25">
      <c r="A9" s="626" t="s">
        <v>214</v>
      </c>
      <c r="B9" s="627"/>
      <c r="C9" s="635" t="s">
        <v>215</v>
      </c>
      <c r="D9" s="635"/>
      <c r="E9" s="636" t="s">
        <v>216</v>
      </c>
      <c r="F9" s="621"/>
      <c r="G9" s="621"/>
    </row>
    <row r="10" spans="1:7" ht="13.2" x14ac:dyDescent="0.25">
      <c r="A10" s="55">
        <v>46147</v>
      </c>
      <c r="B10" s="637"/>
      <c r="C10" s="57" t="s">
        <v>125</v>
      </c>
      <c r="D10" s="635" t="s">
        <v>292</v>
      </c>
      <c r="E10" s="58"/>
      <c r="F10" s="621"/>
      <c r="G10" s="621"/>
    </row>
    <row r="11" spans="1:7" ht="13.2" x14ac:dyDescent="0.25">
      <c r="A11" s="638"/>
      <c r="B11" s="627"/>
      <c r="C11" s="639" t="s">
        <v>217</v>
      </c>
      <c r="D11" s="639" t="s">
        <v>218</v>
      </c>
      <c r="E11" s="639" t="s">
        <v>219</v>
      </c>
      <c r="F11" s="640"/>
      <c r="G11" s="640"/>
    </row>
    <row r="12" spans="1:7" ht="13.2" x14ac:dyDescent="0.25">
      <c r="A12" s="641"/>
      <c r="B12" s="621"/>
      <c r="C12" s="63"/>
      <c r="D12" s="63" t="s">
        <v>220</v>
      </c>
      <c r="E12" s="63"/>
      <c r="F12" s="621"/>
      <c r="G12" s="621"/>
    </row>
    <row r="13" spans="1:7" ht="7.5" customHeight="1" x14ac:dyDescent="0.25">
      <c r="A13" s="640"/>
      <c r="B13" s="640"/>
      <c r="C13" s="640"/>
      <c r="D13" s="640"/>
      <c r="E13" s="642"/>
      <c r="F13" s="640"/>
      <c r="G13" s="640"/>
    </row>
    <row r="14" spans="1:7" ht="112.5" customHeight="1" x14ac:dyDescent="0.25">
      <c r="A14" s="640"/>
      <c r="B14" s="640"/>
      <c r="C14" s="640"/>
      <c r="D14" s="640"/>
      <c r="E14" s="642"/>
      <c r="F14" s="640"/>
      <c r="G14" s="640"/>
    </row>
    <row r="15" spans="1:7" ht="18.75" customHeight="1" x14ac:dyDescent="0.25">
      <c r="A15" s="643"/>
      <c r="B15" s="643"/>
      <c r="C15" s="643"/>
      <c r="D15" s="643"/>
      <c r="E15" s="642"/>
      <c r="F15" s="640"/>
      <c r="G15" s="640"/>
    </row>
    <row r="16" spans="1:7" ht="17.25" customHeight="1" x14ac:dyDescent="0.25">
      <c r="A16" s="643"/>
      <c r="B16" s="643"/>
      <c r="C16" s="643"/>
      <c r="D16" s="643"/>
      <c r="E16" s="643"/>
      <c r="F16" s="640"/>
      <c r="G16" s="640"/>
    </row>
    <row r="17" spans="1:7" ht="12.75" customHeight="1" x14ac:dyDescent="0.25">
      <c r="A17" s="644"/>
      <c r="B17" s="645"/>
      <c r="C17" s="646"/>
      <c r="D17" s="647"/>
      <c r="E17" s="642"/>
      <c r="F17" s="640"/>
      <c r="G17" s="640"/>
    </row>
    <row r="18" spans="1:7" ht="13.2" x14ac:dyDescent="0.25">
      <c r="A18" s="640"/>
      <c r="B18" s="640"/>
      <c r="C18" s="640"/>
      <c r="D18" s="640"/>
      <c r="E18" s="642"/>
      <c r="F18" s="640"/>
      <c r="G18" s="64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8131-29EB-41DE-88D8-A3708896FB7B}">
  <sheetPr>
    <pageSetUpPr fitToPage="1"/>
  </sheetPr>
  <dimension ref="A1:P42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648" t="str">
        <f>'Altalanos III-U11-FB'!$A$6</f>
        <v>OB</v>
      </c>
      <c r="B1" s="649"/>
      <c r="C1" s="649"/>
      <c r="D1" s="640"/>
      <c r="E1" s="640"/>
      <c r="F1" s="650"/>
      <c r="G1" s="640"/>
      <c r="H1" s="640"/>
      <c r="I1" s="640"/>
      <c r="J1" s="640"/>
      <c r="K1" s="640"/>
      <c r="L1" s="640"/>
      <c r="M1" s="640"/>
      <c r="N1" s="651"/>
    </row>
    <row r="2" spans="1:14" ht="13.2" x14ac:dyDescent="0.25">
      <c r="A2" s="652"/>
      <c r="B2" s="653"/>
      <c r="C2" s="653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50"/>
    </row>
    <row r="3" spans="1:14" s="77" customFormat="1" ht="39.75" customHeight="1" thickBot="1" x14ac:dyDescent="0.35">
      <c r="A3" s="654"/>
      <c r="B3" s="655" t="s">
        <v>221</v>
      </c>
      <c r="C3" s="656"/>
      <c r="D3" s="657"/>
      <c r="E3" s="657"/>
      <c r="F3" s="658"/>
      <c r="G3" s="657"/>
      <c r="H3" s="659"/>
      <c r="I3" s="658"/>
      <c r="J3" s="657"/>
      <c r="K3" s="657"/>
      <c r="L3" s="657"/>
      <c r="M3" s="657"/>
      <c r="N3" s="659"/>
    </row>
    <row r="4" spans="1:14" s="84" customFormat="1" ht="9.6" x14ac:dyDescent="0.3">
      <c r="A4" s="658" t="s">
        <v>222</v>
      </c>
      <c r="B4" s="656" t="s">
        <v>215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</row>
    <row r="5" spans="1:14" s="86" customFormat="1" ht="12.75" customHeight="1" x14ac:dyDescent="0.3">
      <c r="A5" s="661">
        <f>'Altalanos III-U11-FB'!$A$10</f>
        <v>46147</v>
      </c>
      <c r="B5" s="662" t="str">
        <f>'Altalanos III-U11-FB'!$C$10</f>
        <v>Berettyóújfalu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4"/>
      <c r="N5" s="664"/>
    </row>
    <row r="6" spans="1:14" s="77" customFormat="1" ht="60" customHeight="1" thickBot="1" x14ac:dyDescent="0.35">
      <c r="A6" s="1074" t="s">
        <v>223</v>
      </c>
      <c r="B6" s="1074"/>
      <c r="C6" s="665"/>
      <c r="D6" s="665"/>
      <c r="E6" s="665"/>
      <c r="F6" s="666"/>
      <c r="G6" s="667"/>
      <c r="H6" s="665"/>
      <c r="I6" s="666"/>
      <c r="J6" s="665"/>
      <c r="K6" s="665"/>
      <c r="L6" s="665"/>
      <c r="M6" s="665"/>
      <c r="N6" s="668"/>
    </row>
    <row r="7" spans="1:14" s="84" customFormat="1" ht="13.5" hidden="1" customHeight="1" x14ac:dyDescent="0.3">
      <c r="A7" s="669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60"/>
    </row>
    <row r="8" spans="1:14" s="97" customFormat="1" ht="12.75" hidden="1" customHeight="1" x14ac:dyDescent="0.3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63"/>
    </row>
    <row r="9" spans="1:14" s="84" customFormat="1" ht="13.2" hidden="1" x14ac:dyDescent="0.3">
      <c r="A9" s="673"/>
      <c r="B9" s="674"/>
      <c r="C9" s="675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6"/>
    </row>
    <row r="10" spans="1:14" s="84" customFormat="1" ht="9.6" hidden="1" x14ac:dyDescent="0.3">
      <c r="A10" s="669"/>
      <c r="B10" s="67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</row>
    <row r="11" spans="1:14" s="86" customFormat="1" ht="12.75" hidden="1" customHeight="1" x14ac:dyDescent="0.3">
      <c r="A11" s="677"/>
      <c r="B11" s="678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4"/>
      <c r="N11" s="660"/>
    </row>
    <row r="12" spans="1:14" s="84" customFormat="1" ht="9.6" hidden="1" x14ac:dyDescent="0.3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60"/>
    </row>
    <row r="13" spans="1:14" s="97" customFormat="1" ht="12.75" hidden="1" customHeight="1" x14ac:dyDescent="0.3">
      <c r="A13" s="671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23"/>
    </row>
    <row r="14" spans="1:14" s="84" customFormat="1" ht="13.2" hidden="1" x14ac:dyDescent="0.3">
      <c r="A14" s="673"/>
      <c r="B14" s="674"/>
      <c r="C14" s="675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6"/>
    </row>
    <row r="15" spans="1:14" s="84" customFormat="1" ht="9.6" hidden="1" x14ac:dyDescent="0.3">
      <c r="A15" s="669"/>
      <c r="B15" s="67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</row>
    <row r="16" spans="1:14" s="84" customFormat="1" ht="13.2" hidden="1" x14ac:dyDescent="0.3">
      <c r="A16" s="677"/>
      <c r="B16" s="678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  <c r="N16" s="660"/>
    </row>
    <row r="17" spans="1:16" s="84" customFormat="1" ht="9.6" hidden="1" x14ac:dyDescent="0.3">
      <c r="A17" s="669"/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60"/>
    </row>
    <row r="18" spans="1:16" s="97" customFormat="1" ht="12.75" hidden="1" customHeight="1" x14ac:dyDescent="0.3">
      <c r="A18" s="671"/>
      <c r="B18" s="672"/>
      <c r="C18" s="672"/>
      <c r="D18" s="672"/>
      <c r="E18" s="672"/>
      <c r="F18" s="672"/>
      <c r="G18" s="672"/>
      <c r="H18" s="672"/>
      <c r="I18" s="672"/>
      <c r="J18" s="672"/>
      <c r="K18" s="672"/>
      <c r="L18" s="672"/>
      <c r="M18" s="672"/>
      <c r="N18" s="623"/>
    </row>
    <row r="19" spans="1:16" s="97" customFormat="1" ht="7.5" hidden="1" customHeight="1" thickBot="1" x14ac:dyDescent="0.35">
      <c r="A19" s="679"/>
      <c r="B19" s="679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3"/>
    </row>
    <row r="20" spans="1:16" s="84" customFormat="1" ht="13.8" thickBot="1" x14ac:dyDescent="0.35">
      <c r="A20" s="680" t="s">
        <v>224</v>
      </c>
      <c r="B20" s="681"/>
      <c r="C20" s="675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6"/>
    </row>
    <row r="21" spans="1:16" s="84" customFormat="1" ht="9.6" x14ac:dyDescent="0.3">
      <c r="A21" s="682" t="s">
        <v>225</v>
      </c>
      <c r="B21" s="683" t="s">
        <v>226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P21" s="111" t="s">
        <v>227</v>
      </c>
    </row>
    <row r="22" spans="1:16" s="84" customFormat="1" ht="19.5" customHeight="1" x14ac:dyDescent="0.3">
      <c r="A22" s="112"/>
      <c r="B22" s="113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660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4"/>
      <c r="N23" s="660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4"/>
      <c r="N24" s="660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60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60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4"/>
      <c r="N27" s="660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4"/>
      <c r="N28" s="660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4"/>
      <c r="N29" s="660"/>
      <c r="P29" s="114" t="str">
        <f t="shared" si="0"/>
        <v xml:space="preserve"> </v>
      </c>
    </row>
    <row r="30" spans="1:16" ht="13.8" thickBot="1" x14ac:dyDescent="0.3">
      <c r="A30" s="640"/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84"/>
      <c r="P30" s="118" t="s">
        <v>228</v>
      </c>
    </row>
    <row r="31" spans="1:16" ht="13.2" x14ac:dyDescent="0.25">
      <c r="A31" s="640"/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84"/>
    </row>
    <row r="32" spans="1:16" ht="13.2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84"/>
    </row>
    <row r="33" spans="1:14" ht="13.2" x14ac:dyDescent="0.25">
      <c r="A33" s="640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84"/>
    </row>
    <row r="34" spans="1:14" ht="13.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84"/>
    </row>
    <row r="35" spans="1:14" ht="13.2" x14ac:dyDescent="0.25">
      <c r="A35" s="640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84"/>
    </row>
    <row r="36" spans="1:14" ht="13.2" x14ac:dyDescent="0.25">
      <c r="A36" s="640"/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84"/>
    </row>
    <row r="37" spans="1:14" ht="13.2" x14ac:dyDescent="0.25">
      <c r="A37" s="640"/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84"/>
    </row>
    <row r="38" spans="1:14" ht="13.2" x14ac:dyDescent="0.25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84"/>
    </row>
    <row r="39" spans="1:14" ht="13.2" x14ac:dyDescent="0.25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84"/>
    </row>
    <row r="40" spans="1:14" ht="13.2" x14ac:dyDescent="0.25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84"/>
    </row>
    <row r="41" spans="1:14" ht="13.2" x14ac:dyDescent="0.25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84"/>
    </row>
    <row r="42" spans="1:14" ht="13.2" x14ac:dyDescent="0.25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84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9A5A-9CBD-4DAC-BAB7-DF0A393A5FE8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G24" sqref="G24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III-U11-FB'!$A$6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III-U11-FB'!$A$8</f>
        <v>III.kcs Tenisz U11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685"/>
      <c r="K3" s="686"/>
      <c r="L3" s="686"/>
      <c r="M3" s="686"/>
      <c r="N3" s="687" t="s">
        <v>233</v>
      </c>
      <c r="O3" s="688"/>
      <c r="P3" s="689"/>
      <c r="Q3" s="690"/>
    </row>
    <row r="4" spans="1:17" s="77" customFormat="1" ht="13.2" x14ac:dyDescent="0.3">
      <c r="A4" s="658" t="s">
        <v>222</v>
      </c>
      <c r="B4" s="658"/>
      <c r="C4" s="656" t="s">
        <v>215</v>
      </c>
      <c r="D4" s="658" t="s">
        <v>88</v>
      </c>
      <c r="E4" s="691"/>
      <c r="G4" s="692"/>
      <c r="H4" s="693" t="s">
        <v>234</v>
      </c>
      <c r="I4" s="694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III-U11-FB'!$A$10</f>
        <v>46147</v>
      </c>
      <c r="B5" s="153"/>
      <c r="C5" s="154" t="str">
        <f>'Altalanos III-U11-FB'!$C$10</f>
        <v>Berettyóújfalu</v>
      </c>
      <c r="D5" s="155" t="str">
        <f>'Altalanos III-U11-FB'!$D$10</f>
        <v xml:space="preserve">  </v>
      </c>
      <c r="E5" s="155"/>
      <c r="F5" s="155"/>
      <c r="G5" s="155"/>
      <c r="H5" s="156">
        <f>'Altalanos III-U11-FB'!$E$10</f>
        <v>0</v>
      </c>
      <c r="I5" s="157"/>
      <c r="J5" s="158"/>
      <c r="K5" s="156"/>
      <c r="L5" s="156"/>
      <c r="M5" s="156"/>
      <c r="N5" s="158"/>
      <c r="O5" s="155"/>
      <c r="P5" s="155"/>
      <c r="Q5" s="695"/>
    </row>
    <row r="6" spans="1:17" ht="30" customHeight="1" thickBot="1" x14ac:dyDescent="0.3">
      <c r="A6" s="696" t="s">
        <v>235</v>
      </c>
      <c r="B6" s="697" t="s">
        <v>225</v>
      </c>
      <c r="C6" s="697" t="s">
        <v>226</v>
      </c>
      <c r="D6" s="697" t="s">
        <v>236</v>
      </c>
      <c r="E6" s="698" t="s">
        <v>237</v>
      </c>
      <c r="F6" s="698" t="s">
        <v>238</v>
      </c>
      <c r="G6" s="698" t="s">
        <v>239</v>
      </c>
      <c r="H6" s="699" t="s">
        <v>240</v>
      </c>
      <c r="I6" s="700"/>
      <c r="J6" s="165" t="s">
        <v>241</v>
      </c>
      <c r="K6" s="166" t="s">
        <v>242</v>
      </c>
      <c r="L6" s="167" t="s">
        <v>243</v>
      </c>
      <c r="M6" s="168" t="s">
        <v>244</v>
      </c>
      <c r="N6" s="701" t="s">
        <v>245</v>
      </c>
      <c r="O6" s="702" t="s">
        <v>246</v>
      </c>
      <c r="P6" s="171" t="s">
        <v>247</v>
      </c>
      <c r="Q6" s="698" t="s">
        <v>248</v>
      </c>
    </row>
    <row r="7" spans="1:17" ht="18.75" customHeight="1" x14ac:dyDescent="0.25">
      <c r="A7" s="172">
        <v>1</v>
      </c>
      <c r="B7" s="173" t="s">
        <v>80</v>
      </c>
      <c r="C7" s="173"/>
      <c r="D7" s="173" t="s">
        <v>138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59</v>
      </c>
      <c r="C8" s="173"/>
      <c r="D8" s="173" t="s">
        <v>112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141</v>
      </c>
      <c r="C9" s="173"/>
      <c r="D9" s="173" t="s">
        <v>124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60</v>
      </c>
      <c r="C10" s="173"/>
      <c r="D10" s="173" t="s">
        <v>124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 t="s">
        <v>143</v>
      </c>
      <c r="C11" s="173"/>
      <c r="D11" s="173" t="s">
        <v>142</v>
      </c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 t="s">
        <v>146</v>
      </c>
      <c r="C12" s="173"/>
      <c r="D12" s="173" t="s">
        <v>145</v>
      </c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 t="s">
        <v>148</v>
      </c>
      <c r="C13" s="173"/>
      <c r="D13" s="173" t="s">
        <v>128</v>
      </c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 t="s">
        <v>57</v>
      </c>
      <c r="C14" s="173"/>
      <c r="D14" s="173" t="s">
        <v>128</v>
      </c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 t="s">
        <v>79</v>
      </c>
      <c r="C15" s="173"/>
      <c r="D15" s="173" t="s">
        <v>128</v>
      </c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 t="s">
        <v>54</v>
      </c>
      <c r="C16" s="173"/>
      <c r="D16" s="173" t="s">
        <v>128</v>
      </c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 t="s">
        <v>58</v>
      </c>
      <c r="C17" s="173"/>
      <c r="D17" s="173" t="s">
        <v>128</v>
      </c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 t="s">
        <v>149</v>
      </c>
      <c r="C18" s="173"/>
      <c r="D18" s="173" t="s">
        <v>128</v>
      </c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 t="s">
        <v>53</v>
      </c>
      <c r="C19" s="173"/>
      <c r="D19" s="173" t="s">
        <v>128</v>
      </c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 t="s">
        <v>62</v>
      </c>
      <c r="C20" s="173"/>
      <c r="D20" s="173" t="s">
        <v>124</v>
      </c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352" priority="10" stopIfTrue="1">
      <formula>$Q7&gt;=1</formula>
    </cfRule>
  </conditionalFormatting>
  <conditionalFormatting sqref="E7:E27 E29:E37">
    <cfRule type="expression" dxfId="351" priority="2" stopIfTrue="1">
      <formula>AND(ROUNDDOWN(($A$4-E7)/365.25,0)&lt;=13,G7&lt;&gt;"OK")</formula>
    </cfRule>
    <cfRule type="expression" dxfId="350" priority="3" stopIfTrue="1">
      <formula>AND(ROUNDDOWN(($A$4-E7)/365.25,0)&lt;=14,G7&lt;&gt;"OK")</formula>
    </cfRule>
    <cfRule type="expression" dxfId="349" priority="4" stopIfTrue="1">
      <formula>AND(ROUNDDOWN(($A$4-E7)/365.25,0)&lt;=17,G7&lt;&gt;"OK")</formula>
    </cfRule>
  </conditionalFormatting>
  <conditionalFormatting sqref="J7:J14">
    <cfRule type="cellIs" dxfId="348" priority="5" stopIfTrue="1" operator="equal">
      <formula>"Z"</formula>
    </cfRule>
  </conditionalFormatting>
  <conditionalFormatting sqref="E7:E156">
    <cfRule type="expression" dxfId="347" priority="6" stopIfTrue="1">
      <formula>AND(ROUNDDOWN(($A$4-E7)/365.25,0)&lt;=13,G7&lt;&gt;"OK")</formula>
    </cfRule>
    <cfRule type="expression" dxfId="346" priority="7" stopIfTrue="1">
      <formula>AND(ROUNDDOWN(($A$4-E7)/365.25,0)&lt;=14,G7&lt;&gt;"OK")</formula>
    </cfRule>
    <cfRule type="expression" dxfId="345" priority="8" stopIfTrue="1">
      <formula>AND(ROUNDDOWN(($A$4-E7)/365.25,0)&lt;=17,G7&lt;&gt;"OK")</formula>
    </cfRule>
  </conditionalFormatting>
  <conditionalFormatting sqref="J7:J156">
    <cfRule type="cellIs" dxfId="344" priority="9" stopIfTrue="1" operator="equal">
      <formula>"Z"</formula>
    </cfRule>
  </conditionalFormatting>
  <conditionalFormatting sqref="A7:D156">
    <cfRule type="expression" dxfId="343" priority="19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2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A5C41-25D6-478D-BFC3-F5E19A1E27B1}">
  <sheetPr>
    <tabColor indexed="11"/>
    <pageSetUpPr fitToPage="1"/>
  </sheetPr>
  <dimension ref="A1:AO57"/>
  <sheetViews>
    <sheetView showGridLines="0" showZeros="0" zoomScaleNormal="100" workbookViewId="0">
      <selection activeCell="J37" sqref="J37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441406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34" width="9.109375" style="31" hidden="1" customWidth="1"/>
    <col min="35" max="37" width="9.109375" style="317" customWidth="1"/>
    <col min="38" max="16384" width="8.6640625" style="31"/>
  </cols>
  <sheetData>
    <row r="1" spans="1:37" s="318" customFormat="1" ht="21.75" customHeight="1" x14ac:dyDescent="0.25">
      <c r="A1" s="121" t="str">
        <f>'Altalanos III-U11-FB'!$A$6</f>
        <v>OB</v>
      </c>
      <c r="B1" s="121"/>
      <c r="C1" s="538"/>
      <c r="D1" s="538"/>
      <c r="E1" s="538"/>
      <c r="F1" s="538"/>
      <c r="G1" s="538"/>
      <c r="H1" s="121"/>
      <c r="I1" s="539"/>
      <c r="J1" s="540"/>
      <c r="K1" s="123" t="s">
        <v>229</v>
      </c>
      <c r="L1" s="130"/>
      <c r="M1" s="133"/>
      <c r="N1" s="540"/>
      <c r="O1" s="540" t="s">
        <v>308</v>
      </c>
      <c r="P1" s="540"/>
      <c r="Q1" s="538"/>
      <c r="R1" s="540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541"/>
      <c r="AJ1" s="541"/>
      <c r="AK1" s="541"/>
    </row>
    <row r="2" spans="1:37" s="323" customFormat="1" ht="13.2" x14ac:dyDescent="0.25">
      <c r="A2" s="542" t="s">
        <v>230</v>
      </c>
      <c r="B2" s="129"/>
      <c r="C2" s="129"/>
      <c r="D2" s="129"/>
      <c r="E2" s="129" t="str">
        <f>'Altalanos III-U11-FB'!$A$8</f>
        <v>III.kcs Tenisz U11 Fiú B</v>
      </c>
      <c r="F2" s="129"/>
      <c r="G2" s="543"/>
      <c r="H2" s="544"/>
      <c r="I2" s="544"/>
      <c r="J2" s="545"/>
      <c r="K2" s="130"/>
      <c r="L2" s="130"/>
      <c r="M2" s="130"/>
      <c r="N2" s="545"/>
      <c r="O2" s="544"/>
      <c r="P2" s="545"/>
      <c r="Q2" s="544"/>
      <c r="R2" s="545"/>
      <c r="Y2" s="223"/>
      <c r="Z2" s="224"/>
      <c r="AA2" s="546" t="s">
        <v>111</v>
      </c>
      <c r="AB2" s="547">
        <v>300</v>
      </c>
      <c r="AC2" s="547">
        <v>250</v>
      </c>
      <c r="AD2" s="547">
        <v>200</v>
      </c>
      <c r="AE2" s="547">
        <v>150</v>
      </c>
      <c r="AF2" s="547">
        <v>120</v>
      </c>
      <c r="AG2" s="547">
        <v>90</v>
      </c>
      <c r="AH2" s="547">
        <v>40</v>
      </c>
      <c r="AI2" s="317"/>
      <c r="AJ2" s="317"/>
      <c r="AK2" s="317"/>
    </row>
    <row r="3" spans="1:37" s="324" customFormat="1" ht="11.25" customHeight="1" x14ac:dyDescent="0.25">
      <c r="A3" s="658" t="s">
        <v>222</v>
      </c>
      <c r="B3" s="658"/>
      <c r="C3" s="658"/>
      <c r="D3" s="658"/>
      <c r="E3" s="658"/>
      <c r="F3" s="658"/>
      <c r="G3" s="658" t="s">
        <v>215</v>
      </c>
      <c r="H3" s="658"/>
      <c r="I3" s="658"/>
      <c r="J3" s="703"/>
      <c r="K3" s="658" t="s">
        <v>88</v>
      </c>
      <c r="L3" s="703"/>
      <c r="M3" s="658"/>
      <c r="N3" s="703"/>
      <c r="O3" s="658"/>
      <c r="P3" s="703"/>
      <c r="Q3" s="658"/>
      <c r="R3" s="659" t="s">
        <v>234</v>
      </c>
      <c r="Y3" s="224" t="str">
        <f>IF(K4="OB","A",IF(K4="IX","W",IF(K4="","",K4)))</f>
        <v/>
      </c>
      <c r="Z3" s="224"/>
      <c r="AA3" s="546" t="s">
        <v>101</v>
      </c>
      <c r="AB3" s="547">
        <v>280</v>
      </c>
      <c r="AC3" s="547">
        <v>230</v>
      </c>
      <c r="AD3" s="547">
        <v>180</v>
      </c>
      <c r="AE3" s="547">
        <v>140</v>
      </c>
      <c r="AF3" s="547">
        <v>80</v>
      </c>
      <c r="AG3" s="547">
        <v>0</v>
      </c>
      <c r="AH3" s="547">
        <v>0</v>
      </c>
      <c r="AI3" s="317"/>
      <c r="AJ3" s="317"/>
      <c r="AK3" s="317"/>
    </row>
    <row r="4" spans="1:37" s="326" customFormat="1" ht="11.25" customHeight="1" thickBot="1" x14ac:dyDescent="0.3">
      <c r="A4" s="1093">
        <f>'Altalanos III-U11-FB'!$A$10</f>
        <v>46147</v>
      </c>
      <c r="B4" s="1093"/>
      <c r="C4" s="1093"/>
      <c r="D4" s="153"/>
      <c r="E4" s="548"/>
      <c r="F4" s="548"/>
      <c r="G4" s="548" t="str">
        <f>'Altalanos III-U11-FB'!$C$10</f>
        <v>Berettyóújfalu</v>
      </c>
      <c r="H4" s="549"/>
      <c r="I4" s="548"/>
      <c r="J4" s="550"/>
      <c r="K4" s="551"/>
      <c r="L4" s="550"/>
      <c r="M4" s="552"/>
      <c r="N4" s="550"/>
      <c r="O4" s="548"/>
      <c r="P4" s="550"/>
      <c r="Q4" s="548"/>
      <c r="R4" s="156">
        <f>'Altalanos III-U11-FB'!$E$10</f>
        <v>0</v>
      </c>
      <c r="Y4" s="224"/>
      <c r="Z4" s="224"/>
      <c r="AA4" s="546" t="s">
        <v>251</v>
      </c>
      <c r="AB4" s="547">
        <v>250</v>
      </c>
      <c r="AC4" s="547">
        <v>200</v>
      </c>
      <c r="AD4" s="547">
        <v>150</v>
      </c>
      <c r="AE4" s="547">
        <v>120</v>
      </c>
      <c r="AF4" s="547">
        <v>90</v>
      </c>
      <c r="AG4" s="547">
        <v>60</v>
      </c>
      <c r="AH4" s="547">
        <v>25</v>
      </c>
      <c r="AI4" s="317"/>
      <c r="AJ4" s="317"/>
      <c r="AK4" s="317"/>
    </row>
    <row r="5" spans="1:37" s="324" customFormat="1" ht="13.2" x14ac:dyDescent="0.25">
      <c r="A5" s="704"/>
      <c r="B5" s="705" t="s">
        <v>293</v>
      </c>
      <c r="C5" s="706" t="s">
        <v>257</v>
      </c>
      <c r="D5" s="705" t="s">
        <v>294</v>
      </c>
      <c r="E5" s="705" t="s">
        <v>295</v>
      </c>
      <c r="F5" s="707" t="s">
        <v>225</v>
      </c>
      <c r="G5" s="707" t="s">
        <v>226</v>
      </c>
      <c r="H5" s="707"/>
      <c r="I5" s="707" t="s">
        <v>236</v>
      </c>
      <c r="J5" s="707"/>
      <c r="K5" s="705" t="s">
        <v>296</v>
      </c>
      <c r="L5" s="708"/>
      <c r="M5" s="705" t="s">
        <v>309</v>
      </c>
      <c r="N5" s="708"/>
      <c r="O5" s="705" t="s">
        <v>297</v>
      </c>
      <c r="P5" s="708"/>
      <c r="Q5" s="705" t="s">
        <v>298</v>
      </c>
      <c r="R5" s="709"/>
      <c r="Y5" s="224">
        <f>IF(OR('Altalanos III-U11-FB'!$A$8="F1",'Altalanos III-U11-FB'!$A$8="F2",'Altalanos III-U11-FB'!$A$8="N1",'Altalanos III-U11-FB'!$A$8="N2"),1,2)</f>
        <v>2</v>
      </c>
      <c r="Z5" s="224"/>
      <c r="AA5" s="546" t="s">
        <v>254</v>
      </c>
      <c r="AB5" s="547">
        <v>200</v>
      </c>
      <c r="AC5" s="547">
        <v>150</v>
      </c>
      <c r="AD5" s="547">
        <v>120</v>
      </c>
      <c r="AE5" s="547">
        <v>90</v>
      </c>
      <c r="AF5" s="547">
        <v>60</v>
      </c>
      <c r="AG5" s="547">
        <v>40</v>
      </c>
      <c r="AH5" s="547">
        <v>15</v>
      </c>
      <c r="AI5" s="317"/>
      <c r="AJ5" s="317"/>
      <c r="AK5" s="317"/>
    </row>
    <row r="6" spans="1:37" s="336" customFormat="1" ht="10.5" customHeight="1" thickBot="1" x14ac:dyDescent="0.3">
      <c r="A6" s="745"/>
      <c r="B6" s="711"/>
      <c r="C6" s="711"/>
      <c r="D6" s="711"/>
      <c r="E6" s="711"/>
      <c r="F6" s="710" t="str">
        <f>IF(Y3="","",CONCATENATE(AH1," / ",VLOOKUP(Y3,AB1:AH1,5)," pont"))</f>
        <v/>
      </c>
      <c r="G6" s="712"/>
      <c r="H6" s="713"/>
      <c r="I6" s="712"/>
      <c r="J6" s="714"/>
      <c r="K6" s="711" t="str">
        <f>IF(Y3="","",CONCATENATE(VLOOKUP(Y3,AB1:AH1,4)," pont"))</f>
        <v/>
      </c>
      <c r="L6" s="714"/>
      <c r="M6" s="711" t="str">
        <f>IF(Y3="","",CONCATENATE(VLOOKUP(Y3,AB1:AH1,3)," pont"))</f>
        <v/>
      </c>
      <c r="N6" s="714"/>
      <c r="O6" s="711" t="str">
        <f>IF(Y3="","",CONCATENATE(VLOOKUP(Y3,AB1:AH1,2)," pont"))</f>
        <v/>
      </c>
      <c r="P6" s="714"/>
      <c r="Q6" s="711" t="str">
        <f>IF(Y3="","",CONCATENATE(VLOOKUP(Y3,AB1:AH1,1)," pont"))</f>
        <v/>
      </c>
      <c r="R6" s="715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554"/>
      <c r="AJ6" s="554"/>
      <c r="AK6" s="554"/>
    </row>
    <row r="7" spans="1:37" s="86" customFormat="1" ht="12.75" customHeight="1" x14ac:dyDescent="0.25">
      <c r="A7" s="716">
        <v>1</v>
      </c>
      <c r="B7" s="555">
        <f>IF($E7="","",VLOOKUP($E7,'1MD ELO III-U11-FB'!$A$7:$O$22,14))</f>
        <v>0</v>
      </c>
      <c r="C7" s="556">
        <f>IF($E7="","",VLOOKUP($E7,'1MD ELO III-U11-FB'!$A$7:$O$22,15))</f>
        <v>0</v>
      </c>
      <c r="D7" s="556">
        <f>IF($E7="","",VLOOKUP($E7,'1MD ELO III-U11-FB'!$A$7:$O$22,5))</f>
        <v>0</v>
      </c>
      <c r="E7" s="557">
        <v>6</v>
      </c>
      <c r="F7" s="558" t="str">
        <f>UPPER(IF($E7="","",VLOOKUP($E7,'1MD ELO III-U11-FB'!$A$7:$O$22,2)))</f>
        <v>CSIRMAZ ÁRON</v>
      </c>
      <c r="G7" s="558">
        <f>IF($E7="","",VLOOKUP($E7,'1MD ELO III-U11-FB'!$A$7:$O$22,3))</f>
        <v>0</v>
      </c>
      <c r="H7" s="558"/>
      <c r="I7" s="558" t="str">
        <f>IF($E7="","",VLOOKUP($E7,'1MD ELO III-U11-FB'!$A$7:$O$22,4))</f>
        <v xml:space="preserve">Debreceni Nemzetközi Iskola </v>
      </c>
      <c r="J7" s="559"/>
      <c r="K7" s="560"/>
      <c r="L7" s="560"/>
      <c r="M7" s="560"/>
      <c r="N7" s="560"/>
      <c r="O7" s="353"/>
      <c r="P7" s="354"/>
      <c r="Q7" s="355"/>
      <c r="R7" s="356"/>
      <c r="S7" s="357"/>
      <c r="U7" s="561" t="str">
        <f>'Birók III-U11-FB'!P21</f>
        <v>Bíró</v>
      </c>
      <c r="Y7" s="224"/>
      <c r="Z7" s="224"/>
      <c r="AA7" s="546" t="s">
        <v>265</v>
      </c>
      <c r="AB7" s="547">
        <v>120</v>
      </c>
      <c r="AC7" s="547">
        <v>90</v>
      </c>
      <c r="AD7" s="547">
        <v>60</v>
      </c>
      <c r="AE7" s="547">
        <v>40</v>
      </c>
      <c r="AF7" s="547">
        <v>25</v>
      </c>
      <c r="AG7" s="547">
        <v>10</v>
      </c>
      <c r="AH7" s="547">
        <v>5</v>
      </c>
      <c r="AI7" s="317"/>
      <c r="AJ7" s="317"/>
      <c r="AK7" s="317"/>
    </row>
    <row r="8" spans="1:37" s="86" customFormat="1" ht="12.75" customHeight="1" x14ac:dyDescent="0.25">
      <c r="A8" s="717"/>
      <c r="B8" s="562"/>
      <c r="C8" s="563"/>
      <c r="D8" s="563"/>
      <c r="E8" s="564"/>
      <c r="F8" s="560"/>
      <c r="G8" s="560"/>
      <c r="H8" s="565"/>
      <c r="I8" s="566" t="s">
        <v>299</v>
      </c>
      <c r="J8" s="365" t="s">
        <v>310</v>
      </c>
      <c r="K8" s="567" t="str">
        <f>UPPER(IF(OR(J8="a",J8="as"),F7,IF(OR(J8="b",J8="bs"),F9,0)))</f>
        <v>CSIRMAZ ÁRON</v>
      </c>
      <c r="L8" s="567"/>
      <c r="M8" s="560"/>
      <c r="N8" s="560"/>
      <c r="O8" s="353"/>
      <c r="P8" s="354"/>
      <c r="Q8" s="355"/>
      <c r="R8" s="356"/>
      <c r="S8" s="357"/>
      <c r="U8" s="568" t="str">
        <f>'Birók III-U11-FB'!P22</f>
        <v xml:space="preserve"> </v>
      </c>
      <c r="Y8" s="224"/>
      <c r="Z8" s="224"/>
      <c r="AA8" s="546" t="s">
        <v>266</v>
      </c>
      <c r="AB8" s="547">
        <v>90</v>
      </c>
      <c r="AC8" s="547">
        <v>60</v>
      </c>
      <c r="AD8" s="547">
        <v>40</v>
      </c>
      <c r="AE8" s="547">
        <v>25</v>
      </c>
      <c r="AF8" s="547">
        <v>10</v>
      </c>
      <c r="AG8" s="547">
        <v>5</v>
      </c>
      <c r="AH8" s="547">
        <v>2</v>
      </c>
      <c r="AI8" s="317"/>
      <c r="AJ8" s="317"/>
      <c r="AK8" s="317"/>
    </row>
    <row r="9" spans="1:37" s="86" customFormat="1" ht="12.75" customHeight="1" x14ac:dyDescent="0.25">
      <c r="A9" s="717">
        <v>2</v>
      </c>
      <c r="B9" s="555" t="str">
        <f>IF($E9="","",VLOOKUP($E9,'1MD ELO III-U11-FB'!$A$7:$O$22,14))</f>
        <v/>
      </c>
      <c r="C9" s="556" t="str">
        <f>IF($E9="","",VLOOKUP($E9,'1MD ELO III-U11-FB'!$A$7:$O$22,15))</f>
        <v/>
      </c>
      <c r="D9" s="556" t="str">
        <f>IF($E9="","",VLOOKUP($E9,'1MD ELO III-U11-FB'!$A$7:$O$22,5))</f>
        <v/>
      </c>
      <c r="E9" s="557"/>
      <c r="F9" s="569" t="str">
        <f>UPPER(IF($E9="","",VLOOKUP($E9,'1MD ELO III-U11-FB'!$A$7:$O$22,2)))</f>
        <v/>
      </c>
      <c r="G9" s="569" t="str">
        <f>IF($E9="","",VLOOKUP($E9,'1MD ELO III-U11-FB'!$A$7:$O$22,3))</f>
        <v/>
      </c>
      <c r="H9" s="569"/>
      <c r="I9" s="558" t="str">
        <f>IF($E9="","",VLOOKUP($E9,'1MD ELO III-U11-FB'!$A$7:$O$22,4))</f>
        <v/>
      </c>
      <c r="J9" s="570"/>
      <c r="K9" s="560"/>
      <c r="L9" s="571"/>
      <c r="M9" s="560"/>
      <c r="N9" s="560"/>
      <c r="O9" s="353"/>
      <c r="P9" s="354"/>
      <c r="Q9" s="355"/>
      <c r="R9" s="356"/>
      <c r="S9" s="357"/>
      <c r="U9" s="568" t="str">
        <f>'Birók III-U11-FB'!P23</f>
        <v xml:space="preserve"> </v>
      </c>
      <c r="Y9" s="224"/>
      <c r="Z9" s="224"/>
      <c r="AA9" s="546" t="s">
        <v>267</v>
      </c>
      <c r="AB9" s="547">
        <v>60</v>
      </c>
      <c r="AC9" s="547">
        <v>40</v>
      </c>
      <c r="AD9" s="547">
        <v>25</v>
      </c>
      <c r="AE9" s="547">
        <v>10</v>
      </c>
      <c r="AF9" s="547">
        <v>5</v>
      </c>
      <c r="AG9" s="547">
        <v>2</v>
      </c>
      <c r="AH9" s="547">
        <v>1</v>
      </c>
      <c r="AI9" s="317"/>
      <c r="AJ9" s="317"/>
      <c r="AK9" s="317"/>
    </row>
    <row r="10" spans="1:37" s="86" customFormat="1" ht="12.75" customHeight="1" x14ac:dyDescent="0.25">
      <c r="A10" s="717"/>
      <c r="B10" s="562"/>
      <c r="C10" s="563"/>
      <c r="D10" s="563"/>
      <c r="E10" s="572"/>
      <c r="F10" s="560"/>
      <c r="G10" s="560"/>
      <c r="H10" s="565"/>
      <c r="I10" s="560"/>
      <c r="J10" s="573"/>
      <c r="K10" s="574" t="s">
        <v>299</v>
      </c>
      <c r="L10" s="372"/>
      <c r="M10" s="567" t="str">
        <f>UPPER(IF(OR(L10="a",L10="as"),K8,IF(OR(L10="b",L10="bs"),K12,0)))</f>
        <v>0</v>
      </c>
      <c r="N10" s="575"/>
      <c r="O10" s="576"/>
      <c r="P10" s="576"/>
      <c r="Q10" s="355"/>
      <c r="R10" s="356"/>
      <c r="S10" s="357"/>
      <c r="U10" s="568" t="str">
        <f>'Birók III-U11-FB'!P24</f>
        <v xml:space="preserve"> </v>
      </c>
      <c r="Y10" s="224"/>
      <c r="Z10" s="224"/>
      <c r="AA10" s="546" t="s">
        <v>268</v>
      </c>
      <c r="AB10" s="547">
        <v>40</v>
      </c>
      <c r="AC10" s="547">
        <v>25</v>
      </c>
      <c r="AD10" s="547">
        <v>15</v>
      </c>
      <c r="AE10" s="547">
        <v>7</v>
      </c>
      <c r="AF10" s="547">
        <v>4</v>
      </c>
      <c r="AG10" s="547">
        <v>1</v>
      </c>
      <c r="AH10" s="547">
        <v>0</v>
      </c>
      <c r="AI10" s="317"/>
      <c r="AJ10" s="317"/>
      <c r="AK10" s="317"/>
    </row>
    <row r="11" spans="1:37" s="86" customFormat="1" ht="12.75" customHeight="1" x14ac:dyDescent="0.25">
      <c r="A11" s="717">
        <v>3</v>
      </c>
      <c r="B11" s="555">
        <f>IF($E11="","",VLOOKUP($E11,'1MD ELO III-U11-FB'!$A$7:$O$22,14))</f>
        <v>0</v>
      </c>
      <c r="C11" s="556">
        <f>IF($E11="","",VLOOKUP($E11,'1MD ELO III-U11-FB'!$A$7:$O$22,15))</f>
        <v>0</v>
      </c>
      <c r="D11" s="556">
        <f>IF($E11="","",VLOOKUP($E11,'1MD ELO III-U11-FB'!$A$7:$O$22,5))</f>
        <v>0</v>
      </c>
      <c r="E11" s="557">
        <v>13</v>
      </c>
      <c r="F11" s="569" t="str">
        <f>UPPER(IF($E11="","",VLOOKUP($E11,'1MD ELO III-U11-FB'!$A$7:$O$22,2)))</f>
        <v>GYÖNGYÖSI KRISZTOFER</v>
      </c>
      <c r="G11" s="569">
        <f>IF($E11="","",VLOOKUP($E11,'1MD ELO III-U11-FB'!$A$7:$O$22,3))</f>
        <v>0</v>
      </c>
      <c r="H11" s="569"/>
      <c r="I11" s="569" t="str">
        <f>IF($E11="","",VLOOKUP($E11,'1MD ELO III-U11-FB'!$A$7:$O$22,4))</f>
        <v>Berettyóújfalui József Attila Általános Iskola</v>
      </c>
      <c r="J11" s="559"/>
      <c r="K11" s="560"/>
      <c r="L11" s="577"/>
      <c r="M11" s="560"/>
      <c r="N11" s="578"/>
      <c r="O11" s="576"/>
      <c r="P11" s="576"/>
      <c r="Q11" s="355"/>
      <c r="R11" s="356"/>
      <c r="S11" s="357"/>
      <c r="U11" s="568" t="str">
        <f>'Birók III-U11-FB'!P25</f>
        <v xml:space="preserve"> </v>
      </c>
      <c r="Y11" s="224"/>
      <c r="Z11" s="224"/>
      <c r="AA11" s="546" t="s">
        <v>269</v>
      </c>
      <c r="AB11" s="547">
        <v>25</v>
      </c>
      <c r="AC11" s="547">
        <v>15</v>
      </c>
      <c r="AD11" s="547">
        <v>10</v>
      </c>
      <c r="AE11" s="547">
        <v>6</v>
      </c>
      <c r="AF11" s="547">
        <v>3</v>
      </c>
      <c r="AG11" s="547">
        <v>1</v>
      </c>
      <c r="AH11" s="547">
        <v>0</v>
      </c>
      <c r="AI11" s="317"/>
      <c r="AJ11" s="317"/>
      <c r="AK11" s="317"/>
    </row>
    <row r="12" spans="1:37" s="86" customFormat="1" ht="12.75" customHeight="1" x14ac:dyDescent="0.25">
      <c r="A12" s="717"/>
      <c r="B12" s="562"/>
      <c r="C12" s="563"/>
      <c r="D12" s="563"/>
      <c r="E12" s="572"/>
      <c r="F12" s="560"/>
      <c r="G12" s="560"/>
      <c r="H12" s="565"/>
      <c r="I12" s="566" t="s">
        <v>299</v>
      </c>
      <c r="J12" s="365"/>
      <c r="K12" s="567" t="str">
        <f>UPPER(IF(OR(J12="a",J12="as"),F11,IF(OR(J12="b",J12="bs"),F13,0)))</f>
        <v>0</v>
      </c>
      <c r="L12" s="579"/>
      <c r="M12" s="560"/>
      <c r="N12" s="578"/>
      <c r="O12" s="576"/>
      <c r="P12" s="576"/>
      <c r="Q12" s="355"/>
      <c r="R12" s="356"/>
      <c r="S12" s="357"/>
      <c r="U12" s="568" t="str">
        <f>'Birók III-U11-FB'!P26</f>
        <v xml:space="preserve"> </v>
      </c>
      <c r="Y12" s="224"/>
      <c r="Z12" s="224"/>
      <c r="AA12" s="546" t="s">
        <v>271</v>
      </c>
      <c r="AB12" s="547">
        <v>15</v>
      </c>
      <c r="AC12" s="547">
        <v>10</v>
      </c>
      <c r="AD12" s="547">
        <v>6</v>
      </c>
      <c r="AE12" s="547">
        <v>3</v>
      </c>
      <c r="AF12" s="547">
        <v>1</v>
      </c>
      <c r="AG12" s="547">
        <v>0</v>
      </c>
      <c r="AH12" s="547">
        <v>0</v>
      </c>
      <c r="AI12" s="317"/>
      <c r="AJ12" s="317"/>
      <c r="AK12" s="317"/>
    </row>
    <row r="13" spans="1:37" s="86" customFormat="1" ht="12.75" customHeight="1" x14ac:dyDescent="0.25">
      <c r="A13" s="717">
        <v>4</v>
      </c>
      <c r="B13" s="555">
        <f>IF($E13="","",VLOOKUP($E13,'1MD ELO III-U11-FB'!$A$7:$O$22,14))</f>
        <v>0</v>
      </c>
      <c r="C13" s="556">
        <f>IF($E13="","",VLOOKUP($E13,'1MD ELO III-U11-FB'!$A$7:$O$22,15))</f>
        <v>0</v>
      </c>
      <c r="D13" s="556">
        <f>IF($E13="","",VLOOKUP($E13,'1MD ELO III-U11-FB'!$A$7:$O$22,5))</f>
        <v>0</v>
      </c>
      <c r="E13" s="557">
        <v>10</v>
      </c>
      <c r="F13" s="569" t="str">
        <f>UPPER(IF($E13="","",VLOOKUP($E13,'1MD ELO III-U11-FB'!$A$7:$O$22,2)))</f>
        <v>NAGY LEANDRÓ UMBERTÓ</v>
      </c>
      <c r="G13" s="569">
        <f>IF($E13="","",VLOOKUP($E13,'1MD ELO III-U11-FB'!$A$7:$O$22,3))</f>
        <v>0</v>
      </c>
      <c r="H13" s="569"/>
      <c r="I13" s="569" t="str">
        <f>IF($E13="","",VLOOKUP($E13,'1MD ELO III-U11-FB'!$A$7:$O$22,4))</f>
        <v>Berettyóújfalui József Attila Általános Iskola</v>
      </c>
      <c r="J13" s="580"/>
      <c r="K13" s="560"/>
      <c r="L13" s="560"/>
      <c r="M13" s="560"/>
      <c r="N13" s="578"/>
      <c r="O13" s="576"/>
      <c r="P13" s="576"/>
      <c r="Q13" s="355"/>
      <c r="R13" s="356"/>
      <c r="S13" s="357"/>
      <c r="U13" s="568" t="str">
        <f>'Birók III-U11-FB'!P27</f>
        <v xml:space="preserve"> </v>
      </c>
      <c r="Y13" s="224"/>
      <c r="Z13" s="224"/>
      <c r="AA13" s="546" t="s">
        <v>272</v>
      </c>
      <c r="AB13" s="547">
        <v>10</v>
      </c>
      <c r="AC13" s="547">
        <v>6</v>
      </c>
      <c r="AD13" s="547">
        <v>3</v>
      </c>
      <c r="AE13" s="547">
        <v>1</v>
      </c>
      <c r="AF13" s="547">
        <v>0</v>
      </c>
      <c r="AG13" s="547">
        <v>0</v>
      </c>
      <c r="AH13" s="547">
        <v>0</v>
      </c>
      <c r="AI13" s="317"/>
      <c r="AJ13" s="317"/>
      <c r="AK13" s="317"/>
    </row>
    <row r="14" spans="1:37" s="86" customFormat="1" ht="12.75" customHeight="1" x14ac:dyDescent="0.25">
      <c r="A14" s="717"/>
      <c r="B14" s="562"/>
      <c r="C14" s="563"/>
      <c r="D14" s="563"/>
      <c r="E14" s="572"/>
      <c r="F14" s="560"/>
      <c r="G14" s="560"/>
      <c r="H14" s="565"/>
      <c r="I14" s="581"/>
      <c r="J14" s="573"/>
      <c r="K14" s="560"/>
      <c r="L14" s="560"/>
      <c r="M14" s="574" t="s">
        <v>299</v>
      </c>
      <c r="N14" s="372"/>
      <c r="O14" s="567" t="str">
        <f>UPPER(IF(OR(N14="a",N14="as"),M10,IF(OR(N14="b",N14="bs"),M18,0)))</f>
        <v>0</v>
      </c>
      <c r="P14" s="575"/>
      <c r="Q14" s="355"/>
      <c r="R14" s="356"/>
      <c r="S14" s="357"/>
      <c r="U14" s="568" t="str">
        <f>'Birók III-U11-FB'!P28</f>
        <v xml:space="preserve"> </v>
      </c>
      <c r="Y14" s="224"/>
      <c r="Z14" s="224"/>
      <c r="AA14" s="546" t="s">
        <v>273</v>
      </c>
      <c r="AB14" s="547">
        <v>3</v>
      </c>
      <c r="AC14" s="547">
        <v>2</v>
      </c>
      <c r="AD14" s="547">
        <v>1</v>
      </c>
      <c r="AE14" s="547">
        <v>0</v>
      </c>
      <c r="AF14" s="547">
        <v>0</v>
      </c>
      <c r="AG14" s="547">
        <v>0</v>
      </c>
      <c r="AH14" s="547">
        <v>0</v>
      </c>
      <c r="AI14" s="317"/>
      <c r="AJ14" s="317"/>
      <c r="AK14" s="317"/>
    </row>
    <row r="15" spans="1:37" s="86" customFormat="1" ht="12.75" customHeight="1" x14ac:dyDescent="0.25">
      <c r="A15" s="716">
        <v>5</v>
      </c>
      <c r="B15" s="555">
        <f>IF($E15="","",VLOOKUP($E15,'1MD ELO III-U11-FB'!$A$7:$O$22,14))</f>
        <v>0</v>
      </c>
      <c r="C15" s="556">
        <f>IF($E15="","",VLOOKUP($E15,'1MD ELO III-U11-FB'!$A$7:$O$22,15))</f>
        <v>0</v>
      </c>
      <c r="D15" s="556">
        <f>IF($E15="","",VLOOKUP($E15,'1MD ELO III-U11-FB'!$A$7:$O$22,5))</f>
        <v>0</v>
      </c>
      <c r="E15" s="557">
        <v>8</v>
      </c>
      <c r="F15" s="558" t="str">
        <f>UPPER(IF($E15="","",VLOOKUP($E15,'1MD ELO III-U11-FB'!$A$7:$O$22,2)))</f>
        <v>SZATMÁRI BALÁZS</v>
      </c>
      <c r="G15" s="558">
        <f>IF($E15="","",VLOOKUP($E15,'1MD ELO III-U11-FB'!$A$7:$O$22,3))</f>
        <v>0</v>
      </c>
      <c r="H15" s="558"/>
      <c r="I15" s="558" t="str">
        <f>IF($E15="","",VLOOKUP($E15,'1MD ELO III-U11-FB'!$A$7:$O$22,4))</f>
        <v>Berettyóújfalui József Attila Általános Iskola</v>
      </c>
      <c r="J15" s="582"/>
      <c r="K15" s="560"/>
      <c r="L15" s="560"/>
      <c r="M15" s="560"/>
      <c r="N15" s="578"/>
      <c r="O15" s="560"/>
      <c r="P15" s="578"/>
      <c r="Q15" s="355"/>
      <c r="R15" s="356"/>
      <c r="S15" s="357"/>
      <c r="U15" s="568" t="str">
        <f>'Birók III-U11-FB'!P29</f>
        <v xml:space="preserve"> </v>
      </c>
      <c r="Y15" s="224"/>
      <c r="Z15" s="224"/>
      <c r="AA15" s="546"/>
      <c r="AB15" s="546"/>
      <c r="AC15" s="546"/>
      <c r="AD15" s="546"/>
      <c r="AE15" s="546"/>
      <c r="AF15" s="546"/>
      <c r="AG15" s="546"/>
      <c r="AH15" s="546"/>
      <c r="AI15" s="317"/>
      <c r="AJ15" s="317"/>
      <c r="AK15" s="317"/>
    </row>
    <row r="16" spans="1:37" s="86" customFormat="1" ht="12.75" customHeight="1" thickBot="1" x14ac:dyDescent="0.3">
      <c r="A16" s="717"/>
      <c r="B16" s="562"/>
      <c r="C16" s="563"/>
      <c r="D16" s="563"/>
      <c r="E16" s="572"/>
      <c r="F16" s="560"/>
      <c r="G16" s="560"/>
      <c r="H16" s="565"/>
      <c r="I16" s="566" t="s">
        <v>299</v>
      </c>
      <c r="J16" s="365"/>
      <c r="K16" s="567" t="str">
        <f>UPPER(IF(OR(J16="a",J16="as"),F15,IF(OR(J16="b",J16="bs"),F17,0)))</f>
        <v>0</v>
      </c>
      <c r="L16" s="567"/>
      <c r="M16" s="560"/>
      <c r="N16" s="578"/>
      <c r="O16" s="576"/>
      <c r="P16" s="578"/>
      <c r="Q16" s="355"/>
      <c r="R16" s="356"/>
      <c r="S16" s="357"/>
      <c r="U16" s="583" t="str">
        <f>'Birók III-U11-FB'!P30</f>
        <v>Egyik sem</v>
      </c>
      <c r="Y16" s="224"/>
      <c r="Z16" s="224"/>
      <c r="AA16" s="546" t="s">
        <v>111</v>
      </c>
      <c r="AB16" s="547">
        <v>150</v>
      </c>
      <c r="AC16" s="547">
        <v>120</v>
      </c>
      <c r="AD16" s="547">
        <v>90</v>
      </c>
      <c r="AE16" s="547">
        <v>60</v>
      </c>
      <c r="AF16" s="547">
        <v>40</v>
      </c>
      <c r="AG16" s="547">
        <v>25</v>
      </c>
      <c r="AH16" s="547">
        <v>15</v>
      </c>
      <c r="AI16" s="317"/>
      <c r="AJ16" s="317"/>
      <c r="AK16" s="317"/>
    </row>
    <row r="17" spans="1:41" s="86" customFormat="1" ht="12.75" customHeight="1" x14ac:dyDescent="0.25">
      <c r="A17" s="717">
        <v>6</v>
      </c>
      <c r="B17" s="555">
        <f>IF($E17="","",VLOOKUP($E17,'1MD ELO III-U11-FB'!$A$7:$O$22,14))</f>
        <v>0</v>
      </c>
      <c r="C17" s="556">
        <f>IF($E17="","",VLOOKUP($E17,'1MD ELO III-U11-FB'!$A$7:$O$22,15))</f>
        <v>0</v>
      </c>
      <c r="D17" s="556">
        <f>IF($E17="","",VLOOKUP($E17,'1MD ELO III-U11-FB'!$A$7:$O$22,5))</f>
        <v>0</v>
      </c>
      <c r="E17" s="557">
        <v>11</v>
      </c>
      <c r="F17" s="569" t="str">
        <f>UPPER(IF($E17="","",VLOOKUP($E17,'1MD ELO III-U11-FB'!$A$7:$O$22,2)))</f>
        <v>MEZŐ KÁROLY</v>
      </c>
      <c r="G17" s="569">
        <f>IF($E17="","",VLOOKUP($E17,'1MD ELO III-U11-FB'!$A$7:$O$22,3))</f>
        <v>0</v>
      </c>
      <c r="H17" s="569"/>
      <c r="I17" s="569" t="str">
        <f>IF($E17="","",VLOOKUP($E17,'1MD ELO III-U11-FB'!$A$7:$O$22,4))</f>
        <v>Berettyóújfalui József Attila Általános Iskola</v>
      </c>
      <c r="J17" s="570"/>
      <c r="K17" s="560"/>
      <c r="L17" s="571"/>
      <c r="M17" s="560"/>
      <c r="N17" s="578"/>
      <c r="O17" s="576"/>
      <c r="P17" s="578"/>
      <c r="Q17" s="355"/>
      <c r="R17" s="356"/>
      <c r="S17" s="357"/>
      <c r="Y17" s="224"/>
      <c r="Z17" s="224"/>
      <c r="AA17" s="546" t="s">
        <v>251</v>
      </c>
      <c r="AB17" s="547">
        <v>120</v>
      </c>
      <c r="AC17" s="547">
        <v>90</v>
      </c>
      <c r="AD17" s="547">
        <v>60</v>
      </c>
      <c r="AE17" s="547">
        <v>40</v>
      </c>
      <c r="AF17" s="547">
        <v>25</v>
      </c>
      <c r="AG17" s="547">
        <v>15</v>
      </c>
      <c r="AH17" s="547">
        <v>8</v>
      </c>
      <c r="AI17" s="317"/>
      <c r="AJ17" s="317"/>
      <c r="AK17" s="317"/>
    </row>
    <row r="18" spans="1:41" s="86" customFormat="1" ht="12.75" customHeight="1" x14ac:dyDescent="0.25">
      <c r="A18" s="717"/>
      <c r="B18" s="562"/>
      <c r="C18" s="563"/>
      <c r="D18" s="563"/>
      <c r="E18" s="572"/>
      <c r="F18" s="560"/>
      <c r="G18" s="560"/>
      <c r="H18" s="565"/>
      <c r="I18" s="560"/>
      <c r="J18" s="573"/>
      <c r="K18" s="574" t="s">
        <v>299</v>
      </c>
      <c r="L18" s="372"/>
      <c r="M18" s="567" t="str">
        <f>UPPER(IF(OR(L18="a",L18="as"),K16,IF(OR(L18="b",L18="bs"),K20,0)))</f>
        <v>0</v>
      </c>
      <c r="N18" s="584"/>
      <c r="O18" s="576"/>
      <c r="P18" s="578"/>
      <c r="Q18" s="355"/>
      <c r="R18" s="356"/>
      <c r="S18" s="357"/>
      <c r="Y18" s="224"/>
      <c r="Z18" s="224"/>
      <c r="AA18" s="546" t="s">
        <v>254</v>
      </c>
      <c r="AB18" s="547">
        <v>90</v>
      </c>
      <c r="AC18" s="547">
        <v>60</v>
      </c>
      <c r="AD18" s="547">
        <v>40</v>
      </c>
      <c r="AE18" s="547">
        <v>25</v>
      </c>
      <c r="AF18" s="547">
        <v>15</v>
      </c>
      <c r="AG18" s="547">
        <v>8</v>
      </c>
      <c r="AH18" s="547">
        <v>4</v>
      </c>
      <c r="AI18" s="317"/>
      <c r="AJ18" s="317"/>
      <c r="AK18" s="317"/>
    </row>
    <row r="19" spans="1:41" s="86" customFormat="1" ht="12.75" customHeight="1" x14ac:dyDescent="0.25">
      <c r="A19" s="717">
        <v>7</v>
      </c>
      <c r="B19" s="555">
        <f>IF($E19="","",VLOOKUP($E19,'1MD ELO III-U11-FB'!$A$7:$O$22,14))</f>
        <v>0</v>
      </c>
      <c r="C19" s="556">
        <f>IF($E19="","",VLOOKUP($E19,'1MD ELO III-U11-FB'!$A$7:$O$22,15))</f>
        <v>0</v>
      </c>
      <c r="D19" s="556">
        <f>IF($E19="","",VLOOKUP($E19,'1MD ELO III-U11-FB'!$A$7:$O$22,5))</f>
        <v>0</v>
      </c>
      <c r="E19" s="557">
        <v>2</v>
      </c>
      <c r="F19" s="569" t="str">
        <f>UPPER(IF($E19="","",VLOOKUP($E19,'1MD ELO III-U11-FB'!$A$7:$O$22,2)))</f>
        <v>VIDA BENCE</v>
      </c>
      <c r="G19" s="569">
        <f>IF($E19="","",VLOOKUP($E19,'1MD ELO III-U11-FB'!$A$7:$O$22,3))</f>
        <v>0</v>
      </c>
      <c r="H19" s="569"/>
      <c r="I19" s="569" t="str">
        <f>IF($E19="","",VLOOKUP($E19,'1MD ELO III-U11-FB'!$A$7:$O$22,4))</f>
        <v>Debreceni Hatvani István Általános Iskola</v>
      </c>
      <c r="J19" s="559"/>
      <c r="K19" s="560"/>
      <c r="L19" s="577"/>
      <c r="M19" s="560"/>
      <c r="N19" s="576"/>
      <c r="O19" s="576"/>
      <c r="P19" s="578"/>
      <c r="Q19" s="355"/>
      <c r="R19" s="356"/>
      <c r="S19" s="357"/>
      <c r="Y19" s="224"/>
      <c r="Z19" s="224"/>
      <c r="AA19" s="546" t="s">
        <v>264</v>
      </c>
      <c r="AB19" s="547">
        <v>60</v>
      </c>
      <c r="AC19" s="547">
        <v>40</v>
      </c>
      <c r="AD19" s="547">
        <v>25</v>
      </c>
      <c r="AE19" s="547">
        <v>15</v>
      </c>
      <c r="AF19" s="547">
        <v>8</v>
      </c>
      <c r="AG19" s="547">
        <v>4</v>
      </c>
      <c r="AH19" s="547">
        <v>2</v>
      </c>
      <c r="AI19" s="317"/>
      <c r="AJ19" s="317"/>
      <c r="AK19" s="317"/>
    </row>
    <row r="20" spans="1:41" s="86" customFormat="1" ht="12.75" customHeight="1" x14ac:dyDescent="0.25">
      <c r="A20" s="717"/>
      <c r="B20" s="562"/>
      <c r="C20" s="563"/>
      <c r="D20" s="563"/>
      <c r="E20" s="564"/>
      <c r="F20" s="560"/>
      <c r="G20" s="560"/>
      <c r="H20" s="565"/>
      <c r="I20" s="566" t="s">
        <v>299</v>
      </c>
      <c r="J20" s="365"/>
      <c r="K20" s="567" t="str">
        <f>UPPER(IF(OR(J20="a",J20="as"),F19,IF(OR(J20="b",J20="bs"),F21,0)))</f>
        <v>0</v>
      </c>
      <c r="L20" s="579"/>
      <c r="M20" s="560"/>
      <c r="N20" s="576"/>
      <c r="O20" s="576"/>
      <c r="P20" s="578"/>
      <c r="Q20" s="355"/>
      <c r="R20" s="356"/>
      <c r="S20" s="357"/>
      <c r="Y20" s="224"/>
      <c r="Z20" s="224"/>
      <c r="AA20" s="546" t="s">
        <v>265</v>
      </c>
      <c r="AB20" s="547">
        <v>40</v>
      </c>
      <c r="AC20" s="547">
        <v>25</v>
      </c>
      <c r="AD20" s="547">
        <v>15</v>
      </c>
      <c r="AE20" s="547">
        <v>8</v>
      </c>
      <c r="AF20" s="547">
        <v>4</v>
      </c>
      <c r="AG20" s="547">
        <v>2</v>
      </c>
      <c r="AH20" s="547">
        <v>1</v>
      </c>
      <c r="AI20" s="317"/>
      <c r="AJ20" s="317"/>
      <c r="AK20" s="317"/>
    </row>
    <row r="21" spans="1:41" s="86" customFormat="1" ht="12.75" customHeight="1" x14ac:dyDescent="0.25">
      <c r="A21" s="717">
        <v>8</v>
      </c>
      <c r="B21" s="555">
        <f>IF($E21="","",VLOOKUP($E21,'1MD ELO III-U11-FB'!$A$7:$O$22,14))</f>
        <v>0</v>
      </c>
      <c r="C21" s="556">
        <f>IF($E21="","",VLOOKUP($E21,'1MD ELO III-U11-FB'!$A$7:$O$22,15))</f>
        <v>0</v>
      </c>
      <c r="D21" s="556">
        <f>IF($E21="","",VLOOKUP($E21,'1MD ELO III-U11-FB'!$A$7:$O$22,5))</f>
        <v>0</v>
      </c>
      <c r="E21" s="557">
        <v>4</v>
      </c>
      <c r="F21" s="569" t="str">
        <f>UPPER(IF($E21="","",VLOOKUP($E21,'1MD ELO III-U11-FB'!$A$7:$O$22,2)))</f>
        <v>MEZŐ JÓZSEF</v>
      </c>
      <c r="G21" s="569">
        <f>IF($E21="","",VLOOKUP($E21,'1MD ELO III-U11-FB'!$A$7:$O$22,3))</f>
        <v>0</v>
      </c>
      <c r="H21" s="569"/>
      <c r="I21" s="569" t="str">
        <f>IF($E21="","",VLOOKUP($E21,'1MD ELO III-U11-FB'!$A$7:$O$22,4))</f>
        <v>Berettyóújfalui II. Rákóczi Ferenc Általános Iskola</v>
      </c>
      <c r="J21" s="580"/>
      <c r="K21" s="560"/>
      <c r="L21" s="560"/>
      <c r="M21" s="560"/>
      <c r="N21" s="576"/>
      <c r="O21" s="576"/>
      <c r="P21" s="578"/>
      <c r="Q21" s="355"/>
      <c r="R21" s="356"/>
      <c r="S21" s="357"/>
      <c r="Y21" s="224"/>
      <c r="Z21" s="224"/>
      <c r="AA21" s="546" t="s">
        <v>266</v>
      </c>
      <c r="AB21" s="547">
        <v>25</v>
      </c>
      <c r="AC21" s="547">
        <v>15</v>
      </c>
      <c r="AD21" s="547">
        <v>10</v>
      </c>
      <c r="AE21" s="547">
        <v>6</v>
      </c>
      <c r="AF21" s="547">
        <v>3</v>
      </c>
      <c r="AG21" s="547">
        <v>1</v>
      </c>
      <c r="AH21" s="547">
        <v>0</v>
      </c>
      <c r="AI21" s="317"/>
      <c r="AJ21" s="317"/>
      <c r="AK21" s="317"/>
    </row>
    <row r="22" spans="1:41" s="86" customFormat="1" ht="12.75" customHeight="1" x14ac:dyDescent="0.25">
      <c r="A22" s="717"/>
      <c r="B22" s="562"/>
      <c r="C22" s="563"/>
      <c r="D22" s="563"/>
      <c r="E22" s="564"/>
      <c r="F22" s="581"/>
      <c r="G22" s="581"/>
      <c r="H22" s="585"/>
      <c r="I22" s="581"/>
      <c r="J22" s="573"/>
      <c r="K22" s="560"/>
      <c r="L22" s="560"/>
      <c r="M22" s="560"/>
      <c r="N22" s="576"/>
      <c r="O22" s="574" t="s">
        <v>299</v>
      </c>
      <c r="P22" s="372"/>
      <c r="Q22" s="567" t="str">
        <f>UPPER(IF(OR(P22="a",P22="as"),O14,IF(OR(P22="b",P22="bs"),O30,0)))</f>
        <v>0</v>
      </c>
      <c r="R22" s="575"/>
      <c r="S22" s="357"/>
      <c r="Y22" s="224"/>
      <c r="Z22" s="224"/>
      <c r="AA22" s="546" t="s">
        <v>267</v>
      </c>
      <c r="AB22" s="547">
        <v>15</v>
      </c>
      <c r="AC22" s="547">
        <v>10</v>
      </c>
      <c r="AD22" s="547">
        <v>6</v>
      </c>
      <c r="AE22" s="547">
        <v>3</v>
      </c>
      <c r="AF22" s="547">
        <v>1</v>
      </c>
      <c r="AG22" s="547">
        <v>0</v>
      </c>
      <c r="AH22" s="547">
        <v>0</v>
      </c>
      <c r="AI22" s="317"/>
      <c r="AJ22" s="317"/>
      <c r="AK22" s="317"/>
    </row>
    <row r="23" spans="1:41" s="86" customFormat="1" ht="12.75" customHeight="1" x14ac:dyDescent="0.25">
      <c r="A23" s="717">
        <v>9</v>
      </c>
      <c r="B23" s="555">
        <f>IF($E23="","",VLOOKUP($E23,'1MD ELO III-U11-FB'!$A$7:$O$22,14))</f>
        <v>0</v>
      </c>
      <c r="C23" s="556">
        <f>IF($E23="","",VLOOKUP($E23,'1MD ELO III-U11-FB'!$A$7:$O$22,15))</f>
        <v>0</v>
      </c>
      <c r="D23" s="556">
        <f>IF($E23="","",VLOOKUP($E23,'1MD ELO III-U11-FB'!$A$7:$O$22,5))</f>
        <v>0</v>
      </c>
      <c r="E23" s="557">
        <v>5</v>
      </c>
      <c r="F23" s="569" t="str">
        <f>UPPER(IF($E23="","",VLOOKUP($E23,'1MD ELO III-U11-FB'!$A$7:$O$22,2)))</f>
        <v>SZABÓ-NAGY ÁDÁM</v>
      </c>
      <c r="G23" s="569">
        <f>IF($E23="","",VLOOKUP($E23,'1MD ELO III-U11-FB'!$A$7:$O$22,3))</f>
        <v>0</v>
      </c>
      <c r="H23" s="569"/>
      <c r="I23" s="569" t="str">
        <f>IF($E23="","",VLOOKUP($E23,'1MD ELO III-U11-FB'!$A$7:$O$22,4))</f>
        <v xml:space="preserve">Debreceni Hunyadi János Általános Iskola </v>
      </c>
      <c r="J23" s="559"/>
      <c r="K23" s="560"/>
      <c r="L23" s="560"/>
      <c r="M23" s="560"/>
      <c r="N23" s="576"/>
      <c r="O23" s="560"/>
      <c r="P23" s="578"/>
      <c r="Q23" s="560"/>
      <c r="R23" s="576"/>
      <c r="S23" s="357"/>
      <c r="Y23" s="224"/>
      <c r="Z23" s="224"/>
      <c r="AA23" s="546" t="s">
        <v>268</v>
      </c>
      <c r="AB23" s="547">
        <v>10</v>
      </c>
      <c r="AC23" s="547">
        <v>6</v>
      </c>
      <c r="AD23" s="547">
        <v>3</v>
      </c>
      <c r="AE23" s="547">
        <v>1</v>
      </c>
      <c r="AF23" s="547">
        <v>0</v>
      </c>
      <c r="AG23" s="547">
        <v>0</v>
      </c>
      <c r="AH23" s="547">
        <v>0</v>
      </c>
      <c r="AI23" s="317"/>
      <c r="AJ23" s="317"/>
      <c r="AK23" s="317"/>
    </row>
    <row r="24" spans="1:41" s="86" customFormat="1" ht="12.75" customHeight="1" x14ac:dyDescent="0.25">
      <c r="A24" s="717"/>
      <c r="B24" s="562"/>
      <c r="C24" s="563"/>
      <c r="D24" s="563"/>
      <c r="E24" s="564"/>
      <c r="F24" s="560"/>
      <c r="G24" s="560"/>
      <c r="H24" s="565"/>
      <c r="I24" s="566" t="s">
        <v>299</v>
      </c>
      <c r="J24" s="365"/>
      <c r="K24" s="567" t="str">
        <f>UPPER(IF(OR(J24="a",J24="as"),F23,IF(OR(J24="b",J24="bs"),F25,0)))</f>
        <v>0</v>
      </c>
      <c r="L24" s="567"/>
      <c r="M24" s="560"/>
      <c r="N24" s="576"/>
      <c r="O24" s="576"/>
      <c r="P24" s="578"/>
      <c r="Q24" s="355"/>
      <c r="R24" s="356"/>
      <c r="S24" s="357"/>
      <c r="Y24" s="224"/>
      <c r="Z24" s="224"/>
      <c r="AA24" s="546" t="s">
        <v>269</v>
      </c>
      <c r="AB24" s="547">
        <v>6</v>
      </c>
      <c r="AC24" s="547">
        <v>3</v>
      </c>
      <c r="AD24" s="547">
        <v>1</v>
      </c>
      <c r="AE24" s="547">
        <v>0</v>
      </c>
      <c r="AF24" s="547">
        <v>0</v>
      </c>
      <c r="AG24" s="547">
        <v>0</v>
      </c>
      <c r="AH24" s="547">
        <v>0</v>
      </c>
      <c r="AI24" s="317"/>
      <c r="AJ24" s="317"/>
      <c r="AK24" s="317"/>
    </row>
    <row r="25" spans="1:41" s="86" customFormat="1" ht="12.75" customHeight="1" x14ac:dyDescent="0.25">
      <c r="A25" s="717">
        <v>10</v>
      </c>
      <c r="B25" s="555">
        <f>IF($E25="","",VLOOKUP($E25,'1MD ELO III-U11-FB'!$A$7:$O$22,14))</f>
        <v>0</v>
      </c>
      <c r="C25" s="556">
        <f>IF($E25="","",VLOOKUP($E25,'1MD ELO III-U11-FB'!$A$7:$O$22,15))</f>
        <v>0</v>
      </c>
      <c r="D25" s="556">
        <f>IF($E25="","",VLOOKUP($E25,'1MD ELO III-U11-FB'!$A$7:$O$22,5))</f>
        <v>0</v>
      </c>
      <c r="E25" s="557">
        <v>14</v>
      </c>
      <c r="F25" s="569" t="str">
        <f>UPPER(IF($E25="","",VLOOKUP($E25,'1MD ELO III-U11-FB'!$A$7:$O$22,2)))</f>
        <v>BALOGH ALBERT</v>
      </c>
      <c r="G25" s="569">
        <f>IF($E25="","",VLOOKUP($E25,'1MD ELO III-U11-FB'!$A$7:$O$22,3))</f>
        <v>0</v>
      </c>
      <c r="H25" s="569"/>
      <c r="I25" s="569" t="str">
        <f>IF($E25="","",VLOOKUP($E25,'1MD ELO III-U11-FB'!$A$7:$O$22,4))</f>
        <v>Berettyóújfalui II. Rákóczi Ferenc Általános Iskola</v>
      </c>
      <c r="J25" s="570"/>
      <c r="K25" s="560"/>
      <c r="L25" s="571"/>
      <c r="M25" s="560"/>
      <c r="N25" s="576"/>
      <c r="O25" s="576"/>
      <c r="P25" s="578"/>
      <c r="Q25" s="355"/>
      <c r="R25" s="356"/>
      <c r="S25" s="357"/>
      <c r="Y25" s="224"/>
      <c r="Z25" s="224"/>
      <c r="AA25" s="546" t="s">
        <v>271</v>
      </c>
      <c r="AB25" s="547">
        <v>3</v>
      </c>
      <c r="AC25" s="547">
        <v>2</v>
      </c>
      <c r="AD25" s="547">
        <v>1</v>
      </c>
      <c r="AE25" s="547">
        <v>0</v>
      </c>
      <c r="AF25" s="547">
        <v>0</v>
      </c>
      <c r="AG25" s="547">
        <v>0</v>
      </c>
      <c r="AH25" s="547">
        <v>0</v>
      </c>
      <c r="AI25" s="317"/>
      <c r="AJ25" s="317"/>
      <c r="AK25" s="317"/>
    </row>
    <row r="26" spans="1:41" s="86" customFormat="1" ht="12.75" customHeight="1" x14ac:dyDescent="0.25">
      <c r="A26" s="717"/>
      <c r="B26" s="562"/>
      <c r="C26" s="563"/>
      <c r="D26" s="563"/>
      <c r="E26" s="572"/>
      <c r="F26" s="560"/>
      <c r="G26" s="560"/>
      <c r="H26" s="565"/>
      <c r="I26" s="560"/>
      <c r="J26" s="573"/>
      <c r="K26" s="574" t="s">
        <v>299</v>
      </c>
      <c r="L26" s="372"/>
      <c r="M26" s="567" t="str">
        <f>UPPER(IF(OR(L26="a",L26="as"),K24,IF(OR(L26="b",L26="bs"),K28,0)))</f>
        <v>0</v>
      </c>
      <c r="N26" s="575"/>
      <c r="O26" s="576"/>
      <c r="P26" s="578"/>
      <c r="Q26" s="355"/>
      <c r="R26" s="356"/>
      <c r="S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I26" s="317"/>
      <c r="AJ26" s="317"/>
      <c r="AK26" s="317"/>
      <c r="AL26" s="586"/>
      <c r="AM26" s="586"/>
      <c r="AN26" s="586"/>
      <c r="AO26" s="586"/>
    </row>
    <row r="27" spans="1:41" s="86" customFormat="1" ht="12.75" customHeight="1" x14ac:dyDescent="0.25">
      <c r="A27" s="717">
        <v>11</v>
      </c>
      <c r="B27" s="555">
        <f>IF($E27="","",VLOOKUP($E27,'1MD ELO III-U11-FB'!$A$7:$O$22,14))</f>
        <v>0</v>
      </c>
      <c r="C27" s="556">
        <f>IF($E27="","",VLOOKUP($E27,'1MD ELO III-U11-FB'!$A$7:$O$22,15))</f>
        <v>0</v>
      </c>
      <c r="D27" s="556">
        <f>IF($E27="","",VLOOKUP($E27,'1MD ELO III-U11-FB'!$A$7:$O$22,5))</f>
        <v>0</v>
      </c>
      <c r="E27" s="557">
        <v>9</v>
      </c>
      <c r="F27" s="569" t="str">
        <f>UPPER(IF($E27="","",VLOOKUP($E27,'1MD ELO III-U11-FB'!$A$7:$O$22,2)))</f>
        <v>MIHUCZA BENJAMIN</v>
      </c>
      <c r="G27" s="569">
        <f>IF($E27="","",VLOOKUP($E27,'1MD ELO III-U11-FB'!$A$7:$O$22,3))</f>
        <v>0</v>
      </c>
      <c r="H27" s="569"/>
      <c r="I27" s="569" t="str">
        <f>IF($E27="","",VLOOKUP($E27,'1MD ELO III-U11-FB'!$A$7:$O$22,4))</f>
        <v>Berettyóújfalui József Attila Általános Iskola</v>
      </c>
      <c r="J27" s="559"/>
      <c r="K27" s="560"/>
      <c r="L27" s="577"/>
      <c r="M27" s="560"/>
      <c r="N27" s="578"/>
      <c r="O27" s="576"/>
      <c r="P27" s="578"/>
      <c r="Q27" s="355"/>
      <c r="R27" s="356"/>
      <c r="S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I27" s="317"/>
      <c r="AJ27" s="317"/>
      <c r="AK27" s="317"/>
      <c r="AL27" s="586"/>
      <c r="AM27" s="586"/>
      <c r="AN27" s="586"/>
      <c r="AO27" s="586"/>
    </row>
    <row r="28" spans="1:41" s="86" customFormat="1" ht="12.75" customHeight="1" x14ac:dyDescent="0.3">
      <c r="A28" s="716"/>
      <c r="B28" s="562"/>
      <c r="C28" s="563"/>
      <c r="D28" s="563"/>
      <c r="E28" s="572"/>
      <c r="F28" s="560"/>
      <c r="G28" s="560"/>
      <c r="H28" s="565"/>
      <c r="I28" s="566" t="s">
        <v>299</v>
      </c>
      <c r="J28" s="365"/>
      <c r="K28" s="567" t="str">
        <f>UPPER(IF(OR(J28="a",J28="as"),F27,IF(OR(J28="b",J28="bs"),F29,0)))</f>
        <v>0</v>
      </c>
      <c r="L28" s="579"/>
      <c r="M28" s="560"/>
      <c r="N28" s="578"/>
      <c r="O28" s="576"/>
      <c r="P28" s="578"/>
      <c r="Q28" s="355"/>
      <c r="R28" s="356"/>
      <c r="S28" s="357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</row>
    <row r="29" spans="1:41" s="86" customFormat="1" ht="12.75" customHeight="1" x14ac:dyDescent="0.3">
      <c r="A29" s="716">
        <v>12</v>
      </c>
      <c r="B29" s="555">
        <f>IF($E29="","",VLOOKUP($E29,'1MD ELO III-U11-FB'!$A$7:$O$22,14))</f>
        <v>0</v>
      </c>
      <c r="C29" s="556">
        <f>IF($E29="","",VLOOKUP($E29,'1MD ELO III-U11-FB'!$A$7:$O$22,15))</f>
        <v>0</v>
      </c>
      <c r="D29" s="556">
        <f>IF($E29="","",VLOOKUP($E29,'1MD ELO III-U11-FB'!$A$7:$O$22,5))</f>
        <v>0</v>
      </c>
      <c r="E29" s="557">
        <v>1</v>
      </c>
      <c r="F29" s="558" t="str">
        <f>UPPER(IF($E29="","",VLOOKUP($E29,'1MD ELO III-U11-FB'!$A$7:$O$22,2)))</f>
        <v>OLAJOS DÁNIEL</v>
      </c>
      <c r="G29" s="558">
        <f>IF($E29="","",VLOOKUP($E29,'1MD ELO III-U11-FB'!$A$7:$O$22,3))</f>
        <v>0</v>
      </c>
      <c r="H29" s="558"/>
      <c r="I29" s="558" t="str">
        <f>IF($E29="","",VLOOKUP($E29,'1MD ELO III-U11-FB'!$A$7:$O$22,4))</f>
        <v>Talentum Baptista Általános Iskola</v>
      </c>
      <c r="J29" s="580"/>
      <c r="K29" s="560"/>
      <c r="L29" s="560"/>
      <c r="M29" s="560"/>
      <c r="N29" s="578"/>
      <c r="O29" s="576"/>
      <c r="P29" s="578"/>
      <c r="Q29" s="355"/>
      <c r="R29" s="356"/>
      <c r="S29" s="357"/>
      <c r="Y29" s="586"/>
      <c r="Z29" s="586"/>
      <c r="AA29" s="586"/>
      <c r="AB29" s="586"/>
      <c r="AC29" s="586"/>
      <c r="AD29" s="586"/>
      <c r="AE29" s="586"/>
      <c r="AF29" s="586"/>
      <c r="AG29" s="586"/>
      <c r="AH29" s="586"/>
      <c r="AI29" s="586"/>
      <c r="AJ29" s="586"/>
      <c r="AK29" s="586"/>
      <c r="AL29" s="586"/>
      <c r="AM29" s="586"/>
      <c r="AN29" s="586"/>
      <c r="AO29" s="586"/>
    </row>
    <row r="30" spans="1:41" s="86" customFormat="1" ht="12.75" customHeight="1" x14ac:dyDescent="0.3">
      <c r="A30" s="717"/>
      <c r="B30" s="562"/>
      <c r="C30" s="563"/>
      <c r="D30" s="563"/>
      <c r="E30" s="572"/>
      <c r="F30" s="560"/>
      <c r="G30" s="560"/>
      <c r="H30" s="565"/>
      <c r="I30" s="581"/>
      <c r="J30" s="573"/>
      <c r="K30" s="560"/>
      <c r="L30" s="560"/>
      <c r="M30" s="574" t="s">
        <v>299</v>
      </c>
      <c r="N30" s="372"/>
      <c r="O30" s="567" t="str">
        <f>UPPER(IF(OR(N30="a",N30="as"),M26,IF(OR(N30="b",N30="bs"),M34,0)))</f>
        <v>0</v>
      </c>
      <c r="P30" s="584"/>
      <c r="Q30" s="355"/>
      <c r="R30" s="356"/>
      <c r="S30" s="357"/>
      <c r="AI30" s="586"/>
      <c r="AJ30" s="586"/>
      <c r="AK30" s="586"/>
    </row>
    <row r="31" spans="1:41" s="86" customFormat="1" ht="12.75" customHeight="1" x14ac:dyDescent="0.3">
      <c r="A31" s="717">
        <v>13</v>
      </c>
      <c r="B31" s="555">
        <f>IF($E31="","",VLOOKUP($E31,'1MD ELO III-U11-FB'!$A$7:$O$22,14))</f>
        <v>0</v>
      </c>
      <c r="C31" s="556">
        <f>IF($E31="","",VLOOKUP($E31,'1MD ELO III-U11-FB'!$A$7:$O$22,15))</f>
        <v>0</v>
      </c>
      <c r="D31" s="556">
        <f>IF($E31="","",VLOOKUP($E31,'1MD ELO III-U11-FB'!$A$7:$O$22,5))</f>
        <v>0</v>
      </c>
      <c r="E31" s="557">
        <v>3</v>
      </c>
      <c r="F31" s="569" t="str">
        <f>UPPER(IF($E31="","",VLOOKUP($E31,'1MD ELO III-U11-FB'!$A$7:$O$22,2)))</f>
        <v>KIRÁLY KRISZTIÁN RAUL</v>
      </c>
      <c r="G31" s="569">
        <f>IF($E31="","",VLOOKUP($E31,'1MD ELO III-U11-FB'!$A$7:$O$22,3))</f>
        <v>0</v>
      </c>
      <c r="H31" s="569"/>
      <c r="I31" s="569" t="str">
        <f>IF($E31="","",VLOOKUP($E31,'1MD ELO III-U11-FB'!$A$7:$O$22,4))</f>
        <v>Berettyóújfalui II. Rákóczi Ferenc Általános Iskola</v>
      </c>
      <c r="J31" s="582"/>
      <c r="K31" s="560"/>
      <c r="L31" s="560"/>
      <c r="M31" s="560"/>
      <c r="N31" s="578"/>
      <c r="O31" s="560"/>
      <c r="P31" s="576"/>
      <c r="Q31" s="355"/>
      <c r="R31" s="356"/>
      <c r="S31" s="357"/>
      <c r="AI31" s="586"/>
      <c r="AJ31" s="586"/>
      <c r="AK31" s="586"/>
    </row>
    <row r="32" spans="1:41" s="86" customFormat="1" ht="12.75" customHeight="1" x14ac:dyDescent="0.3">
      <c r="A32" s="717"/>
      <c r="B32" s="562"/>
      <c r="C32" s="563"/>
      <c r="D32" s="563"/>
      <c r="E32" s="572"/>
      <c r="F32" s="560"/>
      <c r="G32" s="560"/>
      <c r="H32" s="565"/>
      <c r="I32" s="574" t="s">
        <v>299</v>
      </c>
      <c r="J32" s="365"/>
      <c r="K32" s="567" t="str">
        <f>UPPER(IF(OR(J32="a",J32="as"),F31,IF(OR(J32="b",J32="bs"),F33,0)))</f>
        <v>0</v>
      </c>
      <c r="L32" s="567"/>
      <c r="M32" s="560"/>
      <c r="N32" s="578"/>
      <c r="O32" s="576"/>
      <c r="P32" s="576"/>
      <c r="Q32" s="355"/>
      <c r="R32" s="356"/>
      <c r="S32" s="357"/>
      <c r="AI32" s="586"/>
      <c r="AJ32" s="586"/>
      <c r="AK32" s="586"/>
    </row>
    <row r="33" spans="1:37" s="86" customFormat="1" ht="12.75" customHeight="1" x14ac:dyDescent="0.3">
      <c r="A33" s="717">
        <v>14</v>
      </c>
      <c r="B33" s="555">
        <f>IF($E33="","",VLOOKUP($E33,'1MD ELO III-U11-FB'!$A$7:$O$22,14))</f>
        <v>0</v>
      </c>
      <c r="C33" s="556">
        <f>IF($E33="","",VLOOKUP($E33,'1MD ELO III-U11-FB'!$A$7:$O$22,15))</f>
        <v>0</v>
      </c>
      <c r="D33" s="556">
        <f>IF($E33="","",VLOOKUP($E33,'1MD ELO III-U11-FB'!$A$7:$O$22,5))</f>
        <v>0</v>
      </c>
      <c r="E33" s="557">
        <v>12</v>
      </c>
      <c r="F33" s="569" t="str">
        <f>UPPER(IF($E33="","",VLOOKUP($E33,'1MD ELO III-U11-FB'!$A$7:$O$22,2)))</f>
        <v>LELE NOLEN</v>
      </c>
      <c r="G33" s="569">
        <f>IF($E33="","",VLOOKUP($E33,'1MD ELO III-U11-FB'!$A$7:$O$22,3))</f>
        <v>0</v>
      </c>
      <c r="H33" s="569"/>
      <c r="I33" s="569" t="str">
        <f>IF($E33="","",VLOOKUP($E33,'1MD ELO III-U11-FB'!$A$7:$O$22,4))</f>
        <v>Berettyóújfalui József Attila Általános Iskola</v>
      </c>
      <c r="J33" s="570"/>
      <c r="K33" s="560"/>
      <c r="L33" s="571"/>
      <c r="M33" s="560"/>
      <c r="N33" s="578"/>
      <c r="O33" s="576"/>
      <c r="P33" s="576"/>
      <c r="Q33" s="355"/>
      <c r="R33" s="356"/>
      <c r="S33" s="357"/>
      <c r="AI33" s="586"/>
      <c r="AJ33" s="586"/>
      <c r="AK33" s="586"/>
    </row>
    <row r="34" spans="1:37" s="86" customFormat="1" ht="12.75" customHeight="1" x14ac:dyDescent="0.3">
      <c r="A34" s="717"/>
      <c r="B34" s="562"/>
      <c r="C34" s="563"/>
      <c r="D34" s="563"/>
      <c r="E34" s="572"/>
      <c r="F34" s="560"/>
      <c r="G34" s="560"/>
      <c r="H34" s="565"/>
      <c r="I34" s="560"/>
      <c r="J34" s="573"/>
      <c r="K34" s="574" t="s">
        <v>299</v>
      </c>
      <c r="L34" s="372"/>
      <c r="M34" s="567" t="str">
        <f>UPPER(IF(OR(L34="a",L34="as"),K32,IF(OR(L34="b",L34="bs"),K36,0)))</f>
        <v>0</v>
      </c>
      <c r="N34" s="584"/>
      <c r="O34" s="576"/>
      <c r="P34" s="576"/>
      <c r="Q34" s="355"/>
      <c r="R34" s="356"/>
      <c r="S34" s="357"/>
      <c r="AI34" s="586"/>
      <c r="AJ34" s="586"/>
      <c r="AK34" s="586"/>
    </row>
    <row r="35" spans="1:37" s="86" customFormat="1" ht="12.75" customHeight="1" x14ac:dyDescent="0.3">
      <c r="A35" s="717">
        <v>15</v>
      </c>
      <c r="B35" s="555">
        <f>IF($E35="","",VLOOKUP($E35,'1MD ELO III-U11-FB'!$A$7:$O$22,14))</f>
        <v>0</v>
      </c>
      <c r="C35" s="556">
        <f>IF($E35="","",VLOOKUP($E35,'1MD ELO III-U11-FB'!$A$7:$O$22,15))</f>
        <v>0</v>
      </c>
      <c r="D35" s="556">
        <f>IF($E35="","",VLOOKUP($E35,'1MD ELO III-U11-FB'!$A$7:$O$22,5))</f>
        <v>0</v>
      </c>
      <c r="E35" s="557">
        <v>7</v>
      </c>
      <c r="F35" s="569" t="str">
        <f>UPPER(IF($E35="","",VLOOKUP($E35,'1MD ELO III-U11-FB'!$A$7:$O$22,2)))</f>
        <v>LAKATOS MARCELL</v>
      </c>
      <c r="G35" s="569">
        <f>IF($E35="","",VLOOKUP($E35,'1MD ELO III-U11-FB'!$A$7:$O$22,3))</f>
        <v>0</v>
      </c>
      <c r="H35" s="569"/>
      <c r="I35" s="569" t="str">
        <f>IF($E35="","",VLOOKUP($E35,'1MD ELO III-U11-FB'!$A$7:$O$22,4))</f>
        <v>Berettyóújfalui József Attila Általános Iskola</v>
      </c>
      <c r="J35" s="559"/>
      <c r="K35" s="560"/>
      <c r="L35" s="577"/>
      <c r="M35" s="560"/>
      <c r="N35" s="576"/>
      <c r="O35" s="576"/>
      <c r="P35" s="576"/>
      <c r="Q35" s="355"/>
      <c r="R35" s="356"/>
      <c r="S35" s="357"/>
      <c r="AI35" s="586"/>
      <c r="AJ35" s="586"/>
      <c r="AK35" s="586"/>
    </row>
    <row r="36" spans="1:37" s="86" customFormat="1" ht="12.75" customHeight="1" x14ac:dyDescent="0.3">
      <c r="A36" s="717"/>
      <c r="B36" s="562"/>
      <c r="C36" s="563"/>
      <c r="D36" s="563"/>
      <c r="E36" s="564"/>
      <c r="F36" s="560"/>
      <c r="G36" s="560"/>
      <c r="H36" s="565"/>
      <c r="I36" s="574" t="s">
        <v>299</v>
      </c>
      <c r="J36" s="365" t="s">
        <v>310</v>
      </c>
      <c r="K36" s="567" t="str">
        <f>UPPER(IF(OR(J36="a",J36="as"),F35,IF(OR(J36="b",J36="bs"),F37,0)))</f>
        <v>LAKATOS MARCELL</v>
      </c>
      <c r="L36" s="579"/>
      <c r="M36" s="560"/>
      <c r="N36" s="576"/>
      <c r="O36" s="576"/>
      <c r="P36" s="576"/>
      <c r="Q36" s="355"/>
      <c r="R36" s="356"/>
      <c r="S36" s="357"/>
      <c r="AI36" s="586"/>
      <c r="AJ36" s="586"/>
      <c r="AK36" s="586"/>
    </row>
    <row r="37" spans="1:37" s="86" customFormat="1" ht="12.75" customHeight="1" x14ac:dyDescent="0.3">
      <c r="A37" s="716">
        <v>16</v>
      </c>
      <c r="B37" s="555" t="str">
        <f>IF($E37="","",VLOOKUP($E37,'1MD ELO III-U11-FB'!$A$7:$O$22,14))</f>
        <v/>
      </c>
      <c r="C37" s="556" t="str">
        <f>IF($E37="","",VLOOKUP($E37,'1MD ELO III-U11-FB'!$A$7:$O$22,15))</f>
        <v/>
      </c>
      <c r="D37" s="556" t="str">
        <f>IF($E37="","",VLOOKUP($E37,'1MD ELO III-U11-FB'!$A$7:$O$22,5))</f>
        <v/>
      </c>
      <c r="E37" s="557"/>
      <c r="F37" s="558" t="str">
        <f>UPPER(IF($E37="","",VLOOKUP($E37,'1MD ELO III-U11-FB'!$A$7:$O$22,2)))</f>
        <v/>
      </c>
      <c r="G37" s="558" t="str">
        <f>IF($E37="","",VLOOKUP($E37,'1MD ELO III-U11-FB'!$A$7:$O$22,3))</f>
        <v/>
      </c>
      <c r="H37" s="569"/>
      <c r="I37" s="558" t="str">
        <f>IF($E37="","",VLOOKUP($E37,'1MD ELO III-U11-FB'!$A$7:$O$22,4))</f>
        <v/>
      </c>
      <c r="J37" s="580"/>
      <c r="K37" s="560"/>
      <c r="L37" s="560"/>
      <c r="M37" s="560"/>
      <c r="N37" s="576"/>
      <c r="O37" s="576"/>
      <c r="P37" s="576"/>
      <c r="Q37" s="355"/>
      <c r="R37" s="356"/>
      <c r="S37" s="357"/>
      <c r="AI37" s="586"/>
      <c r="AJ37" s="586"/>
      <c r="AK37" s="586"/>
    </row>
    <row r="38" spans="1:37" s="86" customFormat="1" ht="9" customHeight="1" x14ac:dyDescent="0.3">
      <c r="A38" s="587"/>
      <c r="B38" s="564"/>
      <c r="C38" s="564"/>
      <c r="D38" s="564"/>
      <c r="E38" s="564"/>
      <c r="F38" s="581"/>
      <c r="G38" s="581"/>
      <c r="H38" s="585"/>
      <c r="I38" s="560"/>
      <c r="J38" s="573"/>
      <c r="K38" s="560"/>
      <c r="L38" s="560"/>
      <c r="M38" s="560"/>
      <c r="N38" s="576"/>
      <c r="O38" s="576"/>
      <c r="P38" s="576"/>
      <c r="Q38" s="355"/>
      <c r="R38" s="356"/>
      <c r="S38" s="357"/>
      <c r="AI38" s="586"/>
      <c r="AJ38" s="586"/>
      <c r="AK38" s="586"/>
    </row>
    <row r="39" spans="1:37" s="86" customFormat="1" ht="9" customHeight="1" x14ac:dyDescent="0.3">
      <c r="A39" s="588"/>
      <c r="B39" s="589"/>
      <c r="C39" s="589"/>
      <c r="D39" s="589"/>
      <c r="E39" s="564"/>
      <c r="F39" s="589"/>
      <c r="G39" s="589"/>
      <c r="H39" s="589"/>
      <c r="I39" s="589"/>
      <c r="J39" s="564"/>
      <c r="K39" s="589"/>
      <c r="L39" s="589"/>
      <c r="M39" s="589"/>
      <c r="N39" s="590"/>
      <c r="O39" s="590"/>
      <c r="P39" s="590"/>
      <c r="Q39" s="355"/>
      <c r="R39" s="356"/>
      <c r="S39" s="357"/>
      <c r="AI39" s="586"/>
      <c r="AJ39" s="586"/>
      <c r="AK39" s="586"/>
    </row>
    <row r="40" spans="1:37" s="86" customFormat="1" ht="9" customHeight="1" x14ac:dyDescent="0.3">
      <c r="A40" s="587"/>
      <c r="B40" s="564"/>
      <c r="C40" s="564"/>
      <c r="D40" s="564"/>
      <c r="E40" s="564"/>
      <c r="F40" s="589"/>
      <c r="G40" s="589"/>
      <c r="I40" s="589"/>
      <c r="J40" s="564"/>
      <c r="K40" s="589"/>
      <c r="L40" s="589"/>
      <c r="M40" s="591"/>
      <c r="N40" s="564"/>
      <c r="O40" s="589"/>
      <c r="P40" s="590"/>
      <c r="Q40" s="355"/>
      <c r="R40" s="356"/>
      <c r="S40" s="357"/>
      <c r="AI40" s="586"/>
      <c r="AJ40" s="586"/>
      <c r="AK40" s="586"/>
    </row>
    <row r="41" spans="1:37" s="86" customFormat="1" ht="9" customHeight="1" x14ac:dyDescent="0.3">
      <c r="A41" s="587"/>
      <c r="B41" s="589"/>
      <c r="C41" s="589"/>
      <c r="D41" s="589"/>
      <c r="E41" s="564"/>
      <c r="F41" s="589"/>
      <c r="G41" s="589"/>
      <c r="H41" s="589"/>
      <c r="I41" s="589"/>
      <c r="J41" s="564"/>
      <c r="K41" s="589"/>
      <c r="L41" s="589"/>
      <c r="M41" s="589"/>
      <c r="N41" s="590"/>
      <c r="O41" s="589"/>
      <c r="P41" s="590"/>
      <c r="Q41" s="355"/>
      <c r="R41" s="356"/>
      <c r="S41" s="357"/>
      <c r="AI41" s="586"/>
      <c r="AJ41" s="586"/>
      <c r="AK41" s="586"/>
    </row>
    <row r="42" spans="1:37" s="86" customFormat="1" ht="9" customHeight="1" x14ac:dyDescent="0.3">
      <c r="A42" s="587"/>
      <c r="B42" s="564"/>
      <c r="C42" s="564"/>
      <c r="D42" s="564"/>
      <c r="E42" s="564"/>
      <c r="F42" s="589"/>
      <c r="G42" s="589"/>
      <c r="I42" s="591"/>
      <c r="J42" s="564"/>
      <c r="K42" s="589"/>
      <c r="L42" s="589"/>
      <c r="M42" s="589"/>
      <c r="N42" s="590"/>
      <c r="O42" s="590"/>
      <c r="P42" s="590"/>
      <c r="Q42" s="355"/>
      <c r="R42" s="356"/>
      <c r="S42" s="357"/>
      <c r="AI42" s="586"/>
      <c r="AJ42" s="586"/>
      <c r="AK42" s="586"/>
    </row>
    <row r="43" spans="1:37" s="86" customFormat="1" ht="9" customHeight="1" x14ac:dyDescent="0.3">
      <c r="A43" s="587"/>
      <c r="B43" s="589"/>
      <c r="C43" s="589"/>
      <c r="D43" s="589"/>
      <c r="E43" s="564"/>
      <c r="F43" s="589"/>
      <c r="G43" s="589"/>
      <c r="H43" s="589"/>
      <c r="I43" s="589"/>
      <c r="J43" s="564"/>
      <c r="K43" s="589"/>
      <c r="L43" s="592"/>
      <c r="M43" s="589"/>
      <c r="N43" s="590"/>
      <c r="O43" s="590"/>
      <c r="P43" s="590"/>
      <c r="Q43" s="355"/>
      <c r="R43" s="356"/>
      <c r="S43" s="357"/>
      <c r="AI43" s="586"/>
      <c r="AJ43" s="586"/>
      <c r="AK43" s="586"/>
    </row>
    <row r="44" spans="1:37" s="86" customFormat="1" ht="9" customHeight="1" x14ac:dyDescent="0.3">
      <c r="A44" s="587"/>
      <c r="B44" s="564"/>
      <c r="C44" s="564"/>
      <c r="D44" s="564"/>
      <c r="E44" s="564"/>
      <c r="F44" s="589"/>
      <c r="G44" s="589"/>
      <c r="I44" s="589"/>
      <c r="J44" s="564"/>
      <c r="K44" s="591"/>
      <c r="L44" s="564"/>
      <c r="M44" s="589"/>
      <c r="N44" s="590"/>
      <c r="O44" s="590"/>
      <c r="P44" s="590"/>
      <c r="Q44" s="355"/>
      <c r="R44" s="356"/>
      <c r="S44" s="357"/>
      <c r="AI44" s="586"/>
      <c r="AJ44" s="586"/>
      <c r="AK44" s="586"/>
    </row>
    <row r="45" spans="1:37" s="86" customFormat="1" ht="9" customHeight="1" x14ac:dyDescent="0.3">
      <c r="A45" s="587"/>
      <c r="B45" s="589"/>
      <c r="C45" s="589"/>
      <c r="D45" s="589"/>
      <c r="E45" s="564"/>
      <c r="F45" s="589"/>
      <c r="G45" s="589"/>
      <c r="H45" s="589"/>
      <c r="I45" s="589"/>
      <c r="J45" s="564"/>
      <c r="K45" s="589"/>
      <c r="L45" s="589"/>
      <c r="M45" s="589"/>
      <c r="N45" s="590"/>
      <c r="O45" s="590"/>
      <c r="P45" s="590"/>
      <c r="Q45" s="355"/>
      <c r="R45" s="356"/>
      <c r="S45" s="357"/>
      <c r="AI45" s="586"/>
      <c r="AJ45" s="586"/>
      <c r="AK45" s="586"/>
    </row>
    <row r="46" spans="1:37" s="86" customFormat="1" ht="9" customHeight="1" x14ac:dyDescent="0.3">
      <c r="A46" s="587"/>
      <c r="B46" s="564"/>
      <c r="C46" s="564"/>
      <c r="D46" s="564"/>
      <c r="E46" s="564"/>
      <c r="F46" s="589"/>
      <c r="G46" s="589"/>
      <c r="I46" s="591"/>
      <c r="J46" s="564"/>
      <c r="K46" s="589"/>
      <c r="L46" s="589"/>
      <c r="M46" s="589"/>
      <c r="N46" s="590"/>
      <c r="O46" s="590"/>
      <c r="P46" s="590"/>
      <c r="Q46" s="355"/>
      <c r="R46" s="356"/>
      <c r="S46" s="357"/>
      <c r="AI46" s="586"/>
      <c r="AJ46" s="586"/>
      <c r="AK46" s="586"/>
    </row>
    <row r="47" spans="1:37" s="86" customFormat="1" ht="9" customHeight="1" x14ac:dyDescent="0.3">
      <c r="A47" s="588"/>
      <c r="B47" s="589"/>
      <c r="C47" s="589"/>
      <c r="D47" s="589"/>
      <c r="E47" s="564"/>
      <c r="F47" s="589"/>
      <c r="G47" s="589"/>
      <c r="H47" s="589"/>
      <c r="I47" s="589"/>
      <c r="J47" s="564"/>
      <c r="K47" s="589"/>
      <c r="L47" s="589"/>
      <c r="M47" s="589"/>
      <c r="N47" s="589"/>
      <c r="O47" s="353"/>
      <c r="P47" s="353"/>
      <c r="Q47" s="355"/>
      <c r="R47" s="356"/>
      <c r="S47" s="357"/>
      <c r="AI47" s="586"/>
      <c r="AJ47" s="586"/>
      <c r="AK47" s="586"/>
    </row>
    <row r="48" spans="1:37" s="77" customFormat="1" ht="6.75" customHeight="1" x14ac:dyDescent="0.3">
      <c r="A48" s="391"/>
      <c r="B48" s="391"/>
      <c r="C48" s="391"/>
      <c r="D48" s="391"/>
      <c r="E48" s="391"/>
      <c r="F48" s="593"/>
      <c r="G48" s="593"/>
      <c r="H48" s="593"/>
      <c r="I48" s="593"/>
      <c r="J48" s="393"/>
      <c r="K48" s="392"/>
      <c r="L48" s="394"/>
      <c r="M48" s="392"/>
      <c r="N48" s="394"/>
      <c r="O48" s="392"/>
      <c r="P48" s="394"/>
      <c r="Q48" s="392"/>
      <c r="R48" s="394"/>
      <c r="S48" s="395"/>
      <c r="AI48" s="594"/>
      <c r="AJ48" s="594"/>
      <c r="AK48" s="594"/>
    </row>
    <row r="49" spans="1:37" s="84" customFormat="1" ht="10.5" customHeight="1" x14ac:dyDescent="0.3">
      <c r="A49" s="718" t="s">
        <v>257</v>
      </c>
      <c r="B49" s="719"/>
      <c r="C49" s="719"/>
      <c r="D49" s="720"/>
      <c r="E49" s="721" t="s">
        <v>274</v>
      </c>
      <c r="F49" s="722" t="s">
        <v>275</v>
      </c>
      <c r="G49" s="721"/>
      <c r="H49" s="721"/>
      <c r="I49" s="723"/>
      <c r="J49" s="721" t="s">
        <v>274</v>
      </c>
      <c r="K49" s="722" t="s">
        <v>276</v>
      </c>
      <c r="L49" s="724"/>
      <c r="M49" s="722" t="s">
        <v>277</v>
      </c>
      <c r="N49" s="725"/>
      <c r="O49" s="726" t="s">
        <v>278</v>
      </c>
      <c r="P49" s="726"/>
      <c r="Q49" s="402"/>
      <c r="R49" s="403"/>
      <c r="AI49" s="595"/>
      <c r="AJ49" s="595"/>
      <c r="AK49" s="595"/>
    </row>
    <row r="50" spans="1:37" s="84" customFormat="1" ht="9" customHeight="1" x14ac:dyDescent="0.3">
      <c r="A50" s="596" t="s">
        <v>279</v>
      </c>
      <c r="B50" s="597"/>
      <c r="C50" s="598"/>
      <c r="D50" s="599"/>
      <c r="E50" s="600">
        <v>1</v>
      </c>
      <c r="F50" s="404" t="str">
        <f>IF(E50&gt;$R$57,0,UPPER(VLOOKUP(E50,'1MD ELO III-U11-FB'!$A$7:$Q$134,2)))</f>
        <v>OLAJOS DÁNIEL</v>
      </c>
      <c r="G50" s="406"/>
      <c r="H50" s="404"/>
      <c r="I50" s="288"/>
      <c r="J50" s="601" t="s">
        <v>280</v>
      </c>
      <c r="K50" s="602"/>
      <c r="L50" s="603"/>
      <c r="M50" s="602"/>
      <c r="N50" s="604"/>
      <c r="O50" s="746" t="s">
        <v>281</v>
      </c>
      <c r="P50" s="747"/>
      <c r="Q50" s="747"/>
      <c r="R50" s="748"/>
      <c r="AI50" s="595"/>
      <c r="AJ50" s="595"/>
      <c r="AK50" s="595"/>
    </row>
    <row r="51" spans="1:37" s="84" customFormat="1" ht="9" customHeight="1" x14ac:dyDescent="0.3">
      <c r="A51" s="608" t="s">
        <v>282</v>
      </c>
      <c r="B51" s="609"/>
      <c r="C51" s="610"/>
      <c r="D51" s="611"/>
      <c r="E51" s="600">
        <v>2</v>
      </c>
      <c r="F51" s="404" t="str">
        <f>IF(E51&gt;$R$57,0,UPPER(VLOOKUP(E51,'1MD ELO III-U11-FB'!$A$7:$Q$134,2)))</f>
        <v>VIDA BENCE</v>
      </c>
      <c r="G51" s="406"/>
      <c r="H51" s="404"/>
      <c r="I51" s="288"/>
      <c r="J51" s="601" t="s">
        <v>283</v>
      </c>
      <c r="K51" s="602"/>
      <c r="L51" s="603"/>
      <c r="M51" s="602"/>
      <c r="N51" s="604"/>
      <c r="O51" s="612"/>
      <c r="P51" s="613"/>
      <c r="Q51" s="609"/>
      <c r="R51" s="614"/>
      <c r="AI51" s="595"/>
      <c r="AJ51" s="595"/>
      <c r="AK51" s="595"/>
    </row>
    <row r="52" spans="1:37" s="84" customFormat="1" ht="9" customHeight="1" x14ac:dyDescent="0.3">
      <c r="A52" s="727"/>
      <c r="B52" s="728"/>
      <c r="C52" s="729"/>
      <c r="D52" s="730"/>
      <c r="E52" s="600">
        <v>3</v>
      </c>
      <c r="F52" s="404" t="str">
        <f>IF(E52&gt;$R$57,0,UPPER(VLOOKUP(E52,'1MD ELO III-U11-FB'!$A$7:$Q$134,2)))</f>
        <v>KIRÁLY KRISZTIÁN RAUL</v>
      </c>
      <c r="G52" s="406"/>
      <c r="H52" s="404"/>
      <c r="I52" s="288"/>
      <c r="J52" s="601" t="s">
        <v>284</v>
      </c>
      <c r="K52" s="602"/>
      <c r="L52" s="603"/>
      <c r="M52" s="602"/>
      <c r="N52" s="604"/>
      <c r="O52" s="746" t="s">
        <v>285</v>
      </c>
      <c r="P52" s="747"/>
      <c r="Q52" s="747"/>
      <c r="R52" s="748"/>
      <c r="AI52" s="595"/>
      <c r="AJ52" s="595"/>
      <c r="AK52" s="595"/>
    </row>
    <row r="53" spans="1:37" s="84" customFormat="1" ht="9" customHeight="1" x14ac:dyDescent="0.3">
      <c r="A53" s="731"/>
      <c r="B53" s="732"/>
      <c r="C53" s="732"/>
      <c r="D53" s="733"/>
      <c r="E53" s="600">
        <v>4</v>
      </c>
      <c r="F53" s="404" t="str">
        <f>IF(E53&gt;$R$57,0,UPPER(VLOOKUP(E53,'1MD ELO III-U11-FB'!$A$7:$Q$134,2)))</f>
        <v>MEZŐ JÓZSEF</v>
      </c>
      <c r="G53" s="406"/>
      <c r="H53" s="404"/>
      <c r="I53" s="288"/>
      <c r="J53" s="601" t="s">
        <v>286</v>
      </c>
      <c r="K53" s="602"/>
      <c r="L53" s="603"/>
      <c r="M53" s="602"/>
      <c r="N53" s="604"/>
      <c r="O53" s="602"/>
      <c r="P53" s="603"/>
      <c r="Q53" s="602"/>
      <c r="R53" s="604"/>
      <c r="AI53" s="595"/>
      <c r="AJ53" s="595"/>
      <c r="AK53" s="595"/>
    </row>
    <row r="54" spans="1:37" s="84" customFormat="1" ht="9" customHeight="1" x14ac:dyDescent="0.3">
      <c r="A54" s="734"/>
      <c r="B54" s="735"/>
      <c r="C54" s="735"/>
      <c r="D54" s="736"/>
      <c r="E54" s="600"/>
      <c r="F54" s="404"/>
      <c r="G54" s="406"/>
      <c r="H54" s="404"/>
      <c r="I54" s="288"/>
      <c r="J54" s="601" t="s">
        <v>287</v>
      </c>
      <c r="K54" s="602"/>
      <c r="L54" s="603"/>
      <c r="M54" s="602"/>
      <c r="N54" s="604"/>
      <c r="O54" s="609"/>
      <c r="P54" s="613"/>
      <c r="Q54" s="609"/>
      <c r="R54" s="614"/>
      <c r="AI54" s="595"/>
      <c r="AJ54" s="595"/>
      <c r="AK54" s="595"/>
    </row>
    <row r="55" spans="1:37" s="84" customFormat="1" ht="9" customHeight="1" x14ac:dyDescent="0.3">
      <c r="A55" s="737"/>
      <c r="B55" s="738"/>
      <c r="C55" s="732"/>
      <c r="D55" s="733"/>
      <c r="E55" s="600"/>
      <c r="F55" s="404"/>
      <c r="G55" s="406"/>
      <c r="H55" s="404"/>
      <c r="I55" s="288"/>
      <c r="J55" s="601" t="s">
        <v>288</v>
      </c>
      <c r="K55" s="602"/>
      <c r="L55" s="603"/>
      <c r="M55" s="602"/>
      <c r="N55" s="604"/>
      <c r="O55" s="746" t="s">
        <v>233</v>
      </c>
      <c r="P55" s="747"/>
      <c r="Q55" s="747"/>
      <c r="R55" s="748"/>
      <c r="AI55" s="595"/>
      <c r="AJ55" s="595"/>
      <c r="AK55" s="595"/>
    </row>
    <row r="56" spans="1:37" s="84" customFormat="1" ht="9" customHeight="1" x14ac:dyDescent="0.3">
      <c r="A56" s="737"/>
      <c r="B56" s="738"/>
      <c r="C56" s="739"/>
      <c r="D56" s="740"/>
      <c r="E56" s="600"/>
      <c r="F56" s="404"/>
      <c r="G56" s="406"/>
      <c r="H56" s="404"/>
      <c r="I56" s="288"/>
      <c r="J56" s="601" t="s">
        <v>289</v>
      </c>
      <c r="K56" s="602"/>
      <c r="L56" s="603"/>
      <c r="M56" s="602"/>
      <c r="N56" s="604"/>
      <c r="O56" s="602"/>
      <c r="P56" s="603"/>
      <c r="Q56" s="602"/>
      <c r="R56" s="604"/>
      <c r="AI56" s="595"/>
      <c r="AJ56" s="595"/>
      <c r="AK56" s="595"/>
    </row>
    <row r="57" spans="1:37" s="84" customFormat="1" ht="9" customHeight="1" x14ac:dyDescent="0.3">
      <c r="A57" s="741"/>
      <c r="B57" s="742"/>
      <c r="C57" s="743"/>
      <c r="D57" s="744"/>
      <c r="E57" s="615"/>
      <c r="F57" s="312"/>
      <c r="G57" s="417"/>
      <c r="H57" s="312"/>
      <c r="I57" s="315"/>
      <c r="J57" s="616" t="s">
        <v>290</v>
      </c>
      <c r="K57" s="609"/>
      <c r="L57" s="613"/>
      <c r="M57" s="609"/>
      <c r="N57" s="614"/>
      <c r="O57" s="609">
        <f>R4</f>
        <v>0</v>
      </c>
      <c r="P57" s="613"/>
      <c r="Q57" s="609"/>
      <c r="R57" s="419">
        <f>MIN(4,'1MD ELO III-U11-FB'!Q5)</f>
        <v>4</v>
      </c>
      <c r="AI57" s="595"/>
      <c r="AJ57" s="595"/>
      <c r="AK57" s="595"/>
    </row>
  </sheetData>
  <sheetProtection selectLockedCells="1" selectUnlockedCells="1"/>
  <mergeCells count="1">
    <mergeCell ref="A4:C4"/>
  </mergeCells>
  <conditionalFormatting sqref="H7 H9 H11 H13 H15 H17 H19 H21 H23 H25 H27 H29 H31 H33 H35 H37 G39:I39 G41:I41 G43:I43 G45:I45 G47:I47">
    <cfRule type="expression" dxfId="342" priority="1" stopIfTrue="1">
      <formula>AND($E1048551&lt;9,$C1048551&gt;0)</formula>
    </cfRule>
  </conditionalFormatting>
  <conditionalFormatting sqref="I8 K10 I12 M14 I16 K18 I20 O22 I24 K26 I28 M30 I32 K34 I36 M40 I42 K44 I46">
    <cfRule type="expression" dxfId="341" priority="2" stopIfTrue="1">
      <formula>AND($O$1="CU",I8="Umpire")</formula>
    </cfRule>
    <cfRule type="expression" dxfId="340" priority="3" stopIfTrue="1">
      <formula>AND($O$1="CU",I8&lt;&gt;"Umpire",J8&lt;&gt;"")</formula>
    </cfRule>
    <cfRule type="expression" dxfId="339" priority="4" stopIfTrue="1">
      <formula>AND($O$1="CU",I8&lt;&gt;"Umpire")</formula>
    </cfRule>
  </conditionalFormatting>
  <conditionalFormatting sqref="E39 E41 E43 E45 E47">
    <cfRule type="expression" dxfId="338" priority="5" stopIfTrue="1">
      <formula>AND($E39&lt;9,$C39&gt;0)</formula>
    </cfRule>
  </conditionalFormatting>
  <conditionalFormatting sqref="F39 F41 F43 F45 F47">
    <cfRule type="cellIs" dxfId="337" priority="6" stopIfTrue="1" operator="equal">
      <formula>"Bye"</formula>
    </cfRule>
    <cfRule type="expression" dxfId="336" priority="7" stopIfTrue="1">
      <formula>AND($E39&lt;9,$C39&gt;0)</formula>
    </cfRule>
  </conditionalFormatting>
  <conditionalFormatting sqref="K8 M10 K12 O14 K16 M18 K20 Q22 K24 M26 K28 O30 K32 M34 K36 O40 K42 M44 K46">
    <cfRule type="expression" dxfId="335" priority="8" stopIfTrue="1">
      <formula>J8="as"</formula>
    </cfRule>
    <cfRule type="expression" dxfId="334" priority="9" stopIfTrue="1">
      <formula>J8="bs"</formula>
    </cfRule>
  </conditionalFormatting>
  <conditionalFormatting sqref="B39 B41 B43 B45 B47">
    <cfRule type="cellIs" dxfId="333" priority="10" stopIfTrue="1" operator="equal">
      <formula>"QA"</formula>
    </cfRule>
    <cfRule type="cellIs" dxfId="332" priority="11" stopIfTrue="1" operator="equal">
      <formula>"DA"</formula>
    </cfRule>
  </conditionalFormatting>
  <conditionalFormatting sqref="J8 L10 J12 N14 J16 L18 J20 P22 J24 L26 J28 N30 J32 L34 J36 R57">
    <cfRule type="expression" dxfId="331" priority="12" stopIfTrue="1">
      <formula>$O$1="CU"</formula>
    </cfRule>
  </conditionalFormatting>
  <conditionalFormatting sqref="E7 E9 E11 E13 E15 E17 E19 E21 E23 E25 E27 E29 E31 E33 E35 E37">
    <cfRule type="expression" dxfId="330" priority="13" stopIfTrue="1">
      <formula>$E7&lt;5</formula>
    </cfRule>
  </conditionalFormatting>
  <conditionalFormatting sqref="F7 F9 F11 F13 F15 F17 F19 F21 F23 F25 F27 F29 F31 F33 F35 F37">
    <cfRule type="cellIs" dxfId="329" priority="14" stopIfTrue="1" operator="equal">
      <formula>"Bye"</formula>
    </cfRule>
  </conditionalFormatting>
  <dataValidations count="1">
    <dataValidation type="list" operator="equal" allowBlank="1" sqref="I8 K10 I12 M14 I16 K18 I20 O22 I24 K26 I28 M30 I32 K34 I36 M40 I42 K44 I46" xr:uid="{F8306C22-2295-47D7-A73D-6065078B160A}">
      <formula1>NA()</formula1>
    </dataValidation>
  </dataValidation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5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AB9A-A0BD-4532-9533-E62AA188CECF}">
  <dimension ref="A1:G18"/>
  <sheetViews>
    <sheetView showGridLines="0" showZeros="0" zoomScaleNormal="100" workbookViewId="0">
      <selection activeCell="B30" sqref="B30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617" t="s">
        <v>203</v>
      </c>
      <c r="B1" s="618"/>
      <c r="C1" s="618"/>
      <c r="D1" s="619"/>
      <c r="E1" s="620"/>
      <c r="F1" s="621"/>
      <c r="G1" s="621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622"/>
      <c r="G2" s="622"/>
    </row>
    <row r="3" spans="1:7" ht="6" customHeight="1" thickBot="1" x14ac:dyDescent="0.3">
      <c r="A3" s="623"/>
      <c r="B3" s="624"/>
      <c r="C3" s="624"/>
      <c r="D3" s="624"/>
      <c r="E3" s="625"/>
      <c r="F3" s="621"/>
      <c r="G3" s="621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621"/>
      <c r="G4" s="621"/>
    </row>
    <row r="5" spans="1:7" ht="15" customHeight="1" x14ac:dyDescent="0.25">
      <c r="A5" s="626" t="s">
        <v>206</v>
      </c>
      <c r="B5" s="627"/>
      <c r="C5" s="627"/>
      <c r="D5" s="627"/>
      <c r="E5" s="628"/>
      <c r="F5" s="629"/>
      <c r="G5" s="630"/>
    </row>
    <row r="6" spans="1:7" ht="24.6" x14ac:dyDescent="0.25">
      <c r="A6" s="46" t="s">
        <v>207</v>
      </c>
      <c r="B6" s="47"/>
      <c r="C6" s="631"/>
      <c r="D6" s="632"/>
      <c r="E6" s="633"/>
      <c r="F6" s="621"/>
      <c r="G6" s="621"/>
    </row>
    <row r="7" spans="1:7" ht="15" customHeight="1" x14ac:dyDescent="0.25">
      <c r="A7" s="634" t="s">
        <v>208</v>
      </c>
      <c r="B7" s="634" t="s">
        <v>209</v>
      </c>
      <c r="C7" s="634" t="s">
        <v>210</v>
      </c>
      <c r="D7" s="634" t="s">
        <v>211</v>
      </c>
      <c r="E7" s="634" t="s">
        <v>212</v>
      </c>
      <c r="F7" s="629"/>
      <c r="G7" s="630"/>
    </row>
    <row r="8" spans="1:7" ht="16.5" customHeight="1" x14ac:dyDescent="0.25">
      <c r="A8" s="52" t="s">
        <v>315</v>
      </c>
      <c r="B8" s="52"/>
      <c r="C8" s="52"/>
      <c r="D8" s="52"/>
      <c r="E8" s="52"/>
      <c r="F8" s="621"/>
      <c r="G8" s="621"/>
    </row>
    <row r="9" spans="1:7" ht="15" customHeight="1" x14ac:dyDescent="0.25">
      <c r="A9" s="626" t="s">
        <v>214</v>
      </c>
      <c r="B9" s="627"/>
      <c r="C9" s="635" t="s">
        <v>215</v>
      </c>
      <c r="D9" s="635"/>
      <c r="E9" s="636" t="s">
        <v>216</v>
      </c>
      <c r="F9" s="621"/>
      <c r="G9" s="621"/>
    </row>
    <row r="10" spans="1:7" ht="13.2" x14ac:dyDescent="0.25">
      <c r="A10" s="55">
        <v>46147</v>
      </c>
      <c r="B10" s="637"/>
      <c r="C10" s="57" t="s">
        <v>125</v>
      </c>
      <c r="D10" s="635" t="s">
        <v>292</v>
      </c>
      <c r="E10" s="58"/>
      <c r="F10" s="621"/>
      <c r="G10" s="621"/>
    </row>
    <row r="11" spans="1:7" ht="13.2" x14ac:dyDescent="0.25">
      <c r="A11" s="638"/>
      <c r="B11" s="627"/>
      <c r="C11" s="639" t="s">
        <v>217</v>
      </c>
      <c r="D11" s="639" t="s">
        <v>218</v>
      </c>
      <c r="E11" s="639" t="s">
        <v>219</v>
      </c>
      <c r="F11" s="640"/>
      <c r="G11" s="640"/>
    </row>
    <row r="12" spans="1:7" ht="13.2" x14ac:dyDescent="0.25">
      <c r="A12" s="641"/>
      <c r="B12" s="621"/>
      <c r="C12" s="63"/>
      <c r="D12" s="63" t="s">
        <v>220</v>
      </c>
      <c r="E12" s="63"/>
      <c r="F12" s="621"/>
      <c r="G12" s="621"/>
    </row>
    <row r="13" spans="1:7" ht="7.5" customHeight="1" x14ac:dyDescent="0.25">
      <c r="A13" s="640"/>
      <c r="B13" s="640"/>
      <c r="C13" s="640"/>
      <c r="D13" s="640"/>
      <c r="E13" s="642"/>
      <c r="F13" s="640"/>
      <c r="G13" s="640"/>
    </row>
    <row r="14" spans="1:7" ht="112.5" customHeight="1" x14ac:dyDescent="0.25">
      <c r="A14" s="640"/>
      <c r="B14" s="640"/>
      <c r="C14" s="640"/>
      <c r="D14" s="640"/>
      <c r="E14" s="642"/>
      <c r="F14" s="640"/>
      <c r="G14" s="640"/>
    </row>
    <row r="15" spans="1:7" ht="18.75" customHeight="1" x14ac:dyDescent="0.25">
      <c r="A15" s="643"/>
      <c r="B15" s="643"/>
      <c r="C15" s="643"/>
      <c r="D15" s="643"/>
      <c r="E15" s="642"/>
      <c r="F15" s="640"/>
      <c r="G15" s="640"/>
    </row>
    <row r="16" spans="1:7" ht="17.25" customHeight="1" x14ac:dyDescent="0.25">
      <c r="A16" s="643"/>
      <c r="B16" s="643"/>
      <c r="C16" s="643"/>
      <c r="D16" s="643"/>
      <c r="E16" s="643"/>
      <c r="F16" s="640"/>
      <c r="G16" s="640"/>
    </row>
    <row r="17" spans="1:7" ht="12.75" customHeight="1" x14ac:dyDescent="0.25">
      <c r="A17" s="644"/>
      <c r="B17" s="645"/>
      <c r="C17" s="646"/>
      <c r="D17" s="647"/>
      <c r="E17" s="642"/>
      <c r="F17" s="640"/>
      <c r="G17" s="640"/>
    </row>
    <row r="18" spans="1:7" ht="13.2" x14ac:dyDescent="0.25">
      <c r="A18" s="640"/>
      <c r="B18" s="640"/>
      <c r="C18" s="640"/>
      <c r="D18" s="640"/>
      <c r="E18" s="642"/>
      <c r="F18" s="640"/>
      <c r="G18" s="64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ECF9-CF72-42F3-8A19-97F668C7BEF2}">
  <sheetPr>
    <pageSetUpPr fitToPage="1"/>
  </sheetPr>
  <dimension ref="A1:P42"/>
  <sheetViews>
    <sheetView showGridLines="0" showZeros="0" zoomScaleNormal="100" workbookViewId="0">
      <selection activeCell="A22" sqref="A22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648" t="str">
        <f>'Altalanos III-U11-LB'!$A$6</f>
        <v>OB</v>
      </c>
      <c r="B1" s="649"/>
      <c r="C1" s="649"/>
      <c r="D1" s="640"/>
      <c r="E1" s="640"/>
      <c r="F1" s="650"/>
      <c r="G1" s="640"/>
      <c r="H1" s="640"/>
      <c r="I1" s="640"/>
      <c r="J1" s="640"/>
      <c r="K1" s="640"/>
      <c r="L1" s="640"/>
      <c r="M1" s="640"/>
      <c r="N1" s="651"/>
    </row>
    <row r="2" spans="1:14" ht="13.2" x14ac:dyDescent="0.25">
      <c r="A2" s="652"/>
      <c r="B2" s="653"/>
      <c r="C2" s="653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50"/>
    </row>
    <row r="3" spans="1:14" s="77" customFormat="1" ht="39.75" customHeight="1" thickBot="1" x14ac:dyDescent="0.35">
      <c r="A3" s="654"/>
      <c r="B3" s="655" t="s">
        <v>221</v>
      </c>
      <c r="C3" s="656"/>
      <c r="D3" s="657"/>
      <c r="E3" s="657"/>
      <c r="F3" s="658"/>
      <c r="G3" s="657"/>
      <c r="H3" s="659"/>
      <c r="I3" s="658"/>
      <c r="J3" s="657"/>
      <c r="K3" s="657"/>
      <c r="L3" s="657"/>
      <c r="M3" s="657"/>
      <c r="N3" s="659"/>
    </row>
    <row r="4" spans="1:14" s="84" customFormat="1" ht="9.6" x14ac:dyDescent="0.3">
      <c r="A4" s="658" t="s">
        <v>222</v>
      </c>
      <c r="B4" s="656" t="s">
        <v>215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</row>
    <row r="5" spans="1:14" s="86" customFormat="1" ht="12.75" customHeight="1" x14ac:dyDescent="0.3">
      <c r="A5" s="661">
        <f>'Altalanos III-U11-LB'!$A$10</f>
        <v>46147</v>
      </c>
      <c r="B5" s="662" t="str">
        <f>'Altalanos III-U11-LB'!$C$10</f>
        <v>Berettyóújfalu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4"/>
      <c r="N5" s="664"/>
    </row>
    <row r="6" spans="1:14" s="77" customFormat="1" ht="60" customHeight="1" thickBot="1" x14ac:dyDescent="0.35">
      <c r="A6" s="1074" t="s">
        <v>223</v>
      </c>
      <c r="B6" s="1074"/>
      <c r="C6" s="665"/>
      <c r="D6" s="665"/>
      <c r="E6" s="665"/>
      <c r="F6" s="666"/>
      <c r="G6" s="667"/>
      <c r="H6" s="665"/>
      <c r="I6" s="666"/>
      <c r="J6" s="665"/>
      <c r="K6" s="665"/>
      <c r="L6" s="665"/>
      <c r="M6" s="665"/>
      <c r="N6" s="668"/>
    </row>
    <row r="7" spans="1:14" s="84" customFormat="1" ht="13.5" hidden="1" customHeight="1" x14ac:dyDescent="0.3">
      <c r="A7" s="669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60"/>
    </row>
    <row r="8" spans="1:14" s="97" customFormat="1" ht="12.75" hidden="1" customHeight="1" x14ac:dyDescent="0.3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63"/>
    </row>
    <row r="9" spans="1:14" s="84" customFormat="1" ht="13.2" hidden="1" x14ac:dyDescent="0.3">
      <c r="A9" s="673"/>
      <c r="B9" s="674"/>
      <c r="C9" s="675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6"/>
    </row>
    <row r="10" spans="1:14" s="84" customFormat="1" ht="9.6" hidden="1" x14ac:dyDescent="0.3">
      <c r="A10" s="669"/>
      <c r="B10" s="67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</row>
    <row r="11" spans="1:14" s="86" customFormat="1" ht="12.75" hidden="1" customHeight="1" x14ac:dyDescent="0.3">
      <c r="A11" s="677"/>
      <c r="B11" s="678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4"/>
      <c r="N11" s="660"/>
    </row>
    <row r="12" spans="1:14" s="84" customFormat="1" ht="9.6" hidden="1" x14ac:dyDescent="0.3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60"/>
    </row>
    <row r="13" spans="1:14" s="97" customFormat="1" ht="12.75" hidden="1" customHeight="1" x14ac:dyDescent="0.3">
      <c r="A13" s="671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23"/>
    </row>
    <row r="14" spans="1:14" s="84" customFormat="1" ht="13.2" hidden="1" x14ac:dyDescent="0.3">
      <c r="A14" s="673"/>
      <c r="B14" s="674"/>
      <c r="C14" s="675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6"/>
    </row>
    <row r="15" spans="1:14" s="84" customFormat="1" ht="9.6" hidden="1" x14ac:dyDescent="0.3">
      <c r="A15" s="669"/>
      <c r="B15" s="67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</row>
    <row r="16" spans="1:14" s="84" customFormat="1" ht="13.2" hidden="1" x14ac:dyDescent="0.3">
      <c r="A16" s="677"/>
      <c r="B16" s="678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  <c r="N16" s="660"/>
    </row>
    <row r="17" spans="1:16" s="84" customFormat="1" ht="9.6" hidden="1" x14ac:dyDescent="0.3">
      <c r="A17" s="669"/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60"/>
    </row>
    <row r="18" spans="1:16" s="97" customFormat="1" ht="12.75" hidden="1" customHeight="1" x14ac:dyDescent="0.3">
      <c r="A18" s="671"/>
      <c r="B18" s="672"/>
      <c r="C18" s="672"/>
      <c r="D18" s="672"/>
      <c r="E18" s="672"/>
      <c r="F18" s="672"/>
      <c r="G18" s="672"/>
      <c r="H18" s="672"/>
      <c r="I18" s="672"/>
      <c r="J18" s="672"/>
      <c r="K18" s="672"/>
      <c r="L18" s="672"/>
      <c r="M18" s="672"/>
      <c r="N18" s="623"/>
    </row>
    <row r="19" spans="1:16" s="97" customFormat="1" ht="7.5" hidden="1" customHeight="1" thickBot="1" x14ac:dyDescent="0.35">
      <c r="A19" s="679"/>
      <c r="B19" s="679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3"/>
    </row>
    <row r="20" spans="1:16" s="84" customFormat="1" ht="13.8" thickBot="1" x14ac:dyDescent="0.35">
      <c r="A20" s="680" t="s">
        <v>224</v>
      </c>
      <c r="B20" s="681"/>
      <c r="C20" s="675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6"/>
    </row>
    <row r="21" spans="1:16" s="84" customFormat="1" ht="9.6" x14ac:dyDescent="0.3">
      <c r="A21" s="682" t="s">
        <v>225</v>
      </c>
      <c r="B21" s="683" t="s">
        <v>226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P21" s="111" t="s">
        <v>227</v>
      </c>
    </row>
    <row r="22" spans="1:16" s="84" customFormat="1" ht="19.5" customHeight="1" x14ac:dyDescent="0.3">
      <c r="A22" s="112"/>
      <c r="B22" s="113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660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4"/>
      <c r="N23" s="660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4"/>
      <c r="N24" s="660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60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60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4"/>
      <c r="N27" s="660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4"/>
      <c r="N28" s="660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4"/>
      <c r="N29" s="660"/>
      <c r="P29" s="114" t="str">
        <f t="shared" si="0"/>
        <v xml:space="preserve"> </v>
      </c>
    </row>
    <row r="30" spans="1:16" ht="13.8" thickBot="1" x14ac:dyDescent="0.3">
      <c r="A30" s="640"/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84"/>
      <c r="P30" s="118" t="s">
        <v>228</v>
      </c>
    </row>
    <row r="31" spans="1:16" ht="13.2" x14ac:dyDescent="0.25">
      <c r="A31" s="640"/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84"/>
    </row>
    <row r="32" spans="1:16" ht="13.2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84"/>
    </row>
    <row r="33" spans="1:14" ht="13.2" x14ac:dyDescent="0.25">
      <c r="A33" s="640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84"/>
    </row>
    <row r="34" spans="1:14" ht="13.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84"/>
    </row>
    <row r="35" spans="1:14" ht="13.2" x14ac:dyDescent="0.25">
      <c r="A35" s="640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84"/>
    </row>
    <row r="36" spans="1:14" ht="13.2" x14ac:dyDescent="0.25">
      <c r="A36" s="640"/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84"/>
    </row>
    <row r="37" spans="1:14" ht="13.2" x14ac:dyDescent="0.25">
      <c r="A37" s="640"/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84"/>
    </row>
    <row r="38" spans="1:14" ht="13.2" x14ac:dyDescent="0.25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84"/>
    </row>
    <row r="39" spans="1:14" ht="13.2" x14ac:dyDescent="0.25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84"/>
    </row>
    <row r="40" spans="1:14" ht="13.2" x14ac:dyDescent="0.25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84"/>
    </row>
    <row r="41" spans="1:14" ht="13.2" x14ac:dyDescent="0.25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84"/>
    </row>
    <row r="42" spans="1:14" ht="13.2" x14ac:dyDescent="0.25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84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2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95F40-5A22-45BD-938F-C0E0B7172855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8" sqref="C18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III-U11-LB'!$A$6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III-U11-LB'!$A$8</f>
        <v>III.kcs Tenisz U11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685"/>
      <c r="K3" s="686"/>
      <c r="L3" s="686"/>
      <c r="M3" s="686"/>
      <c r="N3" s="687" t="s">
        <v>233</v>
      </c>
      <c r="O3" s="688"/>
      <c r="P3" s="689"/>
      <c r="Q3" s="690"/>
    </row>
    <row r="4" spans="1:17" s="77" customFormat="1" ht="13.2" x14ac:dyDescent="0.3">
      <c r="A4" s="658" t="s">
        <v>222</v>
      </c>
      <c r="B4" s="658"/>
      <c r="C4" s="656" t="s">
        <v>215</v>
      </c>
      <c r="D4" s="658" t="s">
        <v>88</v>
      </c>
      <c r="E4" s="691"/>
      <c r="G4" s="692"/>
      <c r="H4" s="693" t="s">
        <v>234</v>
      </c>
      <c r="I4" s="694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III-U11-LB'!$A$10</f>
        <v>46147</v>
      </c>
      <c r="B5" s="153"/>
      <c r="C5" s="154" t="str">
        <f>'Altalanos III-U11-LB'!$C$10</f>
        <v>Berettyóújfalu</v>
      </c>
      <c r="D5" s="155" t="str">
        <f>'Altalanos III-U11-LB'!$D$10</f>
        <v xml:space="preserve">  </v>
      </c>
      <c r="E5" s="155"/>
      <c r="F5" s="155"/>
      <c r="G5" s="155"/>
      <c r="H5" s="156">
        <f>'Altalanos III-U11-LB'!$E$10</f>
        <v>0</v>
      </c>
      <c r="I5" s="157"/>
      <c r="J5" s="158"/>
      <c r="K5" s="156"/>
      <c r="L5" s="156"/>
      <c r="M5" s="156"/>
      <c r="N5" s="158"/>
      <c r="O5" s="155"/>
      <c r="P5" s="155"/>
      <c r="Q5" s="695"/>
    </row>
    <row r="6" spans="1:17" ht="30" customHeight="1" thickBot="1" x14ac:dyDescent="0.3">
      <c r="A6" s="696" t="s">
        <v>235</v>
      </c>
      <c r="B6" s="697" t="s">
        <v>225</v>
      </c>
      <c r="C6" s="697" t="s">
        <v>226</v>
      </c>
      <c r="D6" s="697" t="s">
        <v>236</v>
      </c>
      <c r="E6" s="698" t="s">
        <v>237</v>
      </c>
      <c r="F6" s="698" t="s">
        <v>238</v>
      </c>
      <c r="G6" s="698" t="s">
        <v>239</v>
      </c>
      <c r="H6" s="699" t="s">
        <v>240</v>
      </c>
      <c r="I6" s="700"/>
      <c r="J6" s="165" t="s">
        <v>241</v>
      </c>
      <c r="K6" s="166" t="s">
        <v>242</v>
      </c>
      <c r="L6" s="167" t="s">
        <v>243</v>
      </c>
      <c r="M6" s="168" t="s">
        <v>244</v>
      </c>
      <c r="N6" s="701" t="s">
        <v>245</v>
      </c>
      <c r="O6" s="702" t="s">
        <v>246</v>
      </c>
      <c r="P6" s="171" t="s">
        <v>247</v>
      </c>
      <c r="Q6" s="698" t="s">
        <v>248</v>
      </c>
    </row>
    <row r="7" spans="1:17" ht="18.75" customHeight="1" x14ac:dyDescent="0.25">
      <c r="A7" s="172">
        <v>1</v>
      </c>
      <c r="B7" s="173" t="s">
        <v>48</v>
      </c>
      <c r="C7" s="173"/>
      <c r="D7" s="173" t="s">
        <v>112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151</v>
      </c>
      <c r="C8" s="173"/>
      <c r="D8" s="173" t="s">
        <v>145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152</v>
      </c>
      <c r="C9" s="173"/>
      <c r="D9" s="173" t="s">
        <v>145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153</v>
      </c>
      <c r="C10" s="173"/>
      <c r="D10" s="173" t="s">
        <v>145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 t="s">
        <v>154</v>
      </c>
      <c r="C11" s="173"/>
      <c r="D11" s="173" t="s">
        <v>124</v>
      </c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 t="s">
        <v>155</v>
      </c>
      <c r="C12" s="173"/>
      <c r="D12" s="173" t="s">
        <v>128</v>
      </c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328" priority="12" stopIfTrue="1">
      <formula>$Q7&gt;=1</formula>
    </cfRule>
  </conditionalFormatting>
  <conditionalFormatting sqref="E7:E27 E29:E37">
    <cfRule type="expression" dxfId="327" priority="2" stopIfTrue="1">
      <formula>AND(ROUNDDOWN(($A$4-E7)/365.25,0)&lt;=13,G7&lt;&gt;"OK")</formula>
    </cfRule>
    <cfRule type="expression" dxfId="326" priority="3" stopIfTrue="1">
      <formula>AND(ROUNDDOWN(($A$4-E7)/365.25,0)&lt;=14,G7&lt;&gt;"OK")</formula>
    </cfRule>
    <cfRule type="expression" dxfId="325" priority="4" stopIfTrue="1">
      <formula>AND(ROUNDDOWN(($A$4-E7)/365.25,0)&lt;=17,G7&lt;&gt;"OK")</formula>
    </cfRule>
  </conditionalFormatting>
  <conditionalFormatting sqref="B13:D14">
    <cfRule type="expression" dxfId="324" priority="16" stopIfTrue="1">
      <formula>$Q13&gt;=1</formula>
    </cfRule>
    <cfRule type="expression" dxfId="323" priority="17" stopIfTrue="1">
      <formula>$Q13&gt;=1</formula>
    </cfRule>
  </conditionalFormatting>
  <conditionalFormatting sqref="J7:J14">
    <cfRule type="cellIs" dxfId="322" priority="7" stopIfTrue="1" operator="equal">
      <formula>"Z"</formula>
    </cfRule>
  </conditionalFormatting>
  <conditionalFormatting sqref="E7:E156">
    <cfRule type="expression" dxfId="321" priority="8" stopIfTrue="1">
      <formula>AND(ROUNDDOWN(($A$4-E7)/365.25,0)&lt;=13,G7&lt;&gt;"OK")</formula>
    </cfRule>
    <cfRule type="expression" dxfId="320" priority="9" stopIfTrue="1">
      <formula>AND(ROUNDDOWN(($A$4-E7)/365.25,0)&lt;=14,G7&lt;&gt;"OK")</formula>
    </cfRule>
    <cfRule type="expression" dxfId="319" priority="10" stopIfTrue="1">
      <formula>AND(ROUNDDOWN(($A$4-E7)/365.25,0)&lt;=17,G7&lt;&gt;"OK")</formula>
    </cfRule>
  </conditionalFormatting>
  <conditionalFormatting sqref="J7:J156">
    <cfRule type="cellIs" dxfId="318" priority="11" stopIfTrue="1" operator="equal">
      <formula>"Z"</formula>
    </cfRule>
  </conditionalFormatting>
  <conditionalFormatting sqref="A7:D156">
    <cfRule type="expression" dxfId="317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8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08CE-F228-434D-91FC-A9C8ED029B8B}">
  <sheetPr>
    <tabColor indexed="11"/>
  </sheetPr>
  <dimension ref="A1:AK49"/>
  <sheetViews>
    <sheetView showZeros="0" zoomScaleNormal="100" workbookViewId="0">
      <selection activeCell="B18" sqref="B18"/>
    </sheetView>
  </sheetViews>
  <sheetFormatPr defaultColWidth="8.6640625" defaultRowHeight="12.75" customHeight="1" x14ac:dyDescent="0.25"/>
  <cols>
    <col min="1" max="1" width="6.10937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7.88671875" style="31" customWidth="1"/>
    <col min="11" max="13" width="8.5546875" style="31" customWidth="1"/>
    <col min="14" max="14" width="8.6640625" style="31"/>
    <col min="15" max="15" width="11.44140625" style="31" customWidth="1"/>
    <col min="16" max="17" width="8.44140625" style="31" customWidth="1"/>
    <col min="18" max="18" width="10.88671875" style="31" customWidth="1"/>
    <col min="19" max="21" width="8.44140625" style="31" customWidth="1"/>
    <col min="22" max="24" width="8.6640625" style="31"/>
    <col min="25" max="37" width="11.5546875" style="31" hidden="1" customWidth="1"/>
    <col min="38" max="16384" width="8.6640625" style="31"/>
  </cols>
  <sheetData>
    <row r="1" spans="1:37" ht="24" customHeight="1" x14ac:dyDescent="0.25">
      <c r="A1" s="1075" t="str">
        <f>'Altalanos III-U11-LB'!$A$6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III-U11-LB'!$A$8</f>
        <v>III.kcs Tenisz U11 Lány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658" t="s">
        <v>222</v>
      </c>
      <c r="B3" s="658"/>
      <c r="C3" s="658"/>
      <c r="D3" s="658"/>
      <c r="E3" s="658" t="s">
        <v>215</v>
      </c>
      <c r="F3" s="658"/>
      <c r="G3" s="658"/>
      <c r="H3" s="658" t="s">
        <v>88</v>
      </c>
      <c r="I3" s="658"/>
      <c r="J3" s="703"/>
      <c r="K3" s="658"/>
      <c r="L3" s="659" t="s">
        <v>234</v>
      </c>
      <c r="M3" s="658"/>
      <c r="N3" s="227"/>
      <c r="O3" s="228"/>
      <c r="P3" s="227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III-U11-LB'!$A$10</f>
        <v>46147</v>
      </c>
      <c r="B4" s="1076"/>
      <c r="C4" s="1076"/>
      <c r="D4" s="231"/>
      <c r="E4" s="232" t="str">
        <f>'Altalanos III-U11-LB'!$C$10</f>
        <v>Berettyóújfalu</v>
      </c>
      <c r="F4" s="232"/>
      <c r="G4" s="232"/>
      <c r="H4" s="233"/>
      <c r="I4" s="232"/>
      <c r="J4" s="234"/>
      <c r="K4" s="233"/>
      <c r="L4" s="235">
        <f>'Altalanos III-U11-LB'!$E$10</f>
        <v>0</v>
      </c>
      <c r="M4" s="233"/>
      <c r="N4" s="236"/>
      <c r="O4" s="237"/>
      <c r="P4" s="236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640"/>
      <c r="B5" s="640" t="s">
        <v>255</v>
      </c>
      <c r="C5" s="749" t="s">
        <v>256</v>
      </c>
      <c r="D5" s="640" t="s">
        <v>257</v>
      </c>
      <c r="E5" s="640" t="s">
        <v>258</v>
      </c>
      <c r="F5" s="640"/>
      <c r="G5" s="640" t="s">
        <v>226</v>
      </c>
      <c r="H5" s="640"/>
      <c r="I5" s="640" t="s">
        <v>236</v>
      </c>
      <c r="J5" s="640"/>
      <c r="K5" s="750" t="s">
        <v>259</v>
      </c>
      <c r="L5" s="750" t="s">
        <v>260</v>
      </c>
      <c r="M5" s="750" t="s">
        <v>261</v>
      </c>
      <c r="N5" s="213"/>
      <c r="O5" s="229" t="s">
        <v>249</v>
      </c>
      <c r="P5" s="230" t="s">
        <v>250</v>
      </c>
      <c r="Q5" s="213"/>
      <c r="R5" s="229" t="s">
        <v>249</v>
      </c>
      <c r="S5" s="230" t="s">
        <v>316</v>
      </c>
      <c r="Y5" s="224">
        <f>IF(OR('Altalanos III-U11-LB'!$A$8="F1",'Altalanos III-U11-LB'!$A$8="F2",'Altalanos III-U11-LB'!$A$8="N1",'Altalanos III-U11-LB'!$A$8="N2"),1,2)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38" t="s">
        <v>252</v>
      </c>
      <c r="P6" s="239" t="s">
        <v>253</v>
      </c>
      <c r="Q6" s="213"/>
      <c r="R6" s="238" t="s">
        <v>252</v>
      </c>
      <c r="S6" s="239" t="s">
        <v>317</v>
      </c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751" t="s">
        <v>111</v>
      </c>
      <c r="B7" s="752">
        <v>1</v>
      </c>
      <c r="C7" s="248">
        <f>IF($B7="","",VLOOKUP($B7,'1MD ELO III-U11-LB'!$A$7:$O$22,5))</f>
        <v>0</v>
      </c>
      <c r="D7" s="248">
        <f>IF($B7="","",VLOOKUP($B7,'1MD ELO III-U11-LB'!$A$7:$O$22,15))</f>
        <v>0</v>
      </c>
      <c r="E7" s="350" t="str">
        <f>UPPER(IF($B7="","",VLOOKUP($B7,'1MD ELO III-U11-LB'!$A$7:$O$22,2)))</f>
        <v>KÁNYÁSI AMINA</v>
      </c>
      <c r="F7" s="753"/>
      <c r="G7" s="350">
        <f>IF($B7="","",VLOOKUP($B7,'1MD ELO III-U11-LB'!$A$7:$O$22,3))</f>
        <v>0</v>
      </c>
      <c r="H7" s="753"/>
      <c r="I7" s="350" t="str">
        <f>IF($B7="","",VLOOKUP($B7,'1MD ELO III-U11-LB'!$A$7:$O$22,4))</f>
        <v>Debreceni Hatvani István Általános Iskola</v>
      </c>
      <c r="J7" s="244"/>
      <c r="K7" s="754"/>
      <c r="L7" s="755" t="str">
        <f>IF(K7="","",CONCATENATE(VLOOKUP($Y$3,$AB$1:$AK$1,K7)," pont"))</f>
        <v/>
      </c>
      <c r="M7" s="253"/>
      <c r="N7" s="213"/>
      <c r="O7" s="242" t="s">
        <v>262</v>
      </c>
      <c r="P7" s="243" t="s">
        <v>263</v>
      </c>
      <c r="Q7" s="213"/>
      <c r="R7" s="242" t="s">
        <v>262</v>
      </c>
      <c r="S7" s="243" t="s">
        <v>318</v>
      </c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756"/>
      <c r="B8" s="757"/>
      <c r="C8" s="245"/>
      <c r="D8" s="245"/>
      <c r="E8" s="245"/>
      <c r="F8" s="245"/>
      <c r="G8" s="245"/>
      <c r="H8" s="245"/>
      <c r="I8" s="245"/>
      <c r="J8" s="244"/>
      <c r="K8" s="756"/>
      <c r="L8" s="75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756" t="s">
        <v>101</v>
      </c>
      <c r="B9" s="758">
        <v>3</v>
      </c>
      <c r="C9" s="248">
        <f>IF($B9="","",VLOOKUP($B9,'1MD ELO III-U11-LB'!$A$7:$O$22,5))</f>
        <v>0</v>
      </c>
      <c r="D9" s="248">
        <f>IF($B9="","",VLOOKUP($B9,'1MD ELO III-U11-LB'!$A$7:$O$22,15))</f>
        <v>0</v>
      </c>
      <c r="E9" s="249" t="str">
        <f>UPPER(IF($B9="","",VLOOKUP($B9,'1MD ELO III-U11-LB'!$A$7:$O$22,2)))</f>
        <v>SOFIA SARAI HERNANDEZ VELAZQUEZ</v>
      </c>
      <c r="F9" s="250"/>
      <c r="G9" s="249">
        <f>IF($B9="","",VLOOKUP($B9,'1MD ELO III-U11-LB'!$A$7:$O$22,3))</f>
        <v>0</v>
      </c>
      <c r="H9" s="250"/>
      <c r="I9" s="249" t="str">
        <f>IF($B9="","",VLOOKUP($B9,'1MD ELO III-U11-LB'!$A$7:$O$22,4))</f>
        <v xml:space="preserve">Debreceni Nemzetközi Iskola </v>
      </c>
      <c r="J9" s="244"/>
      <c r="K9" s="754"/>
      <c r="L9" s="755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756"/>
      <c r="B10" s="757"/>
      <c r="C10" s="245"/>
      <c r="D10" s="245"/>
      <c r="E10" s="245"/>
      <c r="F10" s="245"/>
      <c r="G10" s="245"/>
      <c r="H10" s="245"/>
      <c r="I10" s="245"/>
      <c r="J10" s="244"/>
      <c r="K10" s="756"/>
      <c r="L10" s="75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756" t="s">
        <v>270</v>
      </c>
      <c r="B11" s="758">
        <v>5</v>
      </c>
      <c r="C11" s="248">
        <f>IF($B11="","",VLOOKUP($B11,'1MD ELO III-U11-LB'!$A$7:$O$22,5))</f>
        <v>0</v>
      </c>
      <c r="D11" s="248">
        <f>IF($B11="","",VLOOKUP($B11,'1MD ELO III-U11-LB'!$A$7:$O$22,15))</f>
        <v>0</v>
      </c>
      <c r="E11" s="249" t="str">
        <f>UPPER(IF($B11="","",VLOOKUP($B11,'1MD ELO III-U11-LB'!$A$7:$O$22,2)))</f>
        <v>MEZŐ ANABELLA</v>
      </c>
      <c r="F11" s="250"/>
      <c r="G11" s="249">
        <f>IF($B11="","",VLOOKUP($B11,'1MD ELO III-U11-LB'!$A$7:$O$22,3))</f>
        <v>0</v>
      </c>
      <c r="H11" s="250"/>
      <c r="I11" s="249" t="str">
        <f>IF($B11="","",VLOOKUP($B11,'1MD ELO III-U11-LB'!$A$7:$O$22,4))</f>
        <v>Berettyóújfalui II. Rákóczi Ferenc Általános Iskola</v>
      </c>
      <c r="J11" s="244"/>
      <c r="K11" s="754"/>
      <c r="L11" s="755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751"/>
      <c r="C12" s="245"/>
      <c r="D12" s="244"/>
      <c r="E12" s="244"/>
      <c r="F12" s="244"/>
      <c r="G12" s="244"/>
      <c r="H12" s="244"/>
      <c r="I12" s="244"/>
      <c r="J12" s="244"/>
      <c r="K12" s="245"/>
      <c r="L12" s="245"/>
      <c r="M12" s="759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751" t="s">
        <v>319</v>
      </c>
      <c r="B13" s="752">
        <v>2</v>
      </c>
      <c r="C13" s="248">
        <f>IF($B13="","",VLOOKUP($B13,'1MD ELO III-U11-LB'!$A$7:$O$22,5))</f>
        <v>0</v>
      </c>
      <c r="D13" s="248">
        <f>IF($B13="","",VLOOKUP($B13,'1MD ELO III-U11-LB'!$A$7:$O$22,15))</f>
        <v>0</v>
      </c>
      <c r="E13" s="350" t="str">
        <f>UPPER(IF($B13="","",VLOOKUP($B13,'1MD ELO III-U11-LB'!$A$7:$O$22,2)))</f>
        <v>FERENCZIK LILIEN</v>
      </c>
      <c r="F13" s="753"/>
      <c r="G13" s="350">
        <f>IF($B13="","",VLOOKUP($B13,'1MD ELO III-U11-LB'!$A$7:$O$22,3))</f>
        <v>0</v>
      </c>
      <c r="H13" s="753"/>
      <c r="I13" s="350" t="str">
        <f>IF($B13="","",VLOOKUP($B13,'1MD ELO III-U11-LB'!$A$7:$O$22,4))</f>
        <v xml:space="preserve">Debreceni Nemzetközi Iskola </v>
      </c>
      <c r="J13" s="244"/>
      <c r="K13" s="754"/>
      <c r="L13" s="755" t="str">
        <f>IF(K13="","",CONCATENATE(VLOOKUP($Y$3,$AB$1:$AK$1,K13)," pont"))</f>
        <v/>
      </c>
      <c r="M13" s="253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756"/>
      <c r="B14" s="757"/>
      <c r="C14" s="245"/>
      <c r="D14" s="245"/>
      <c r="E14" s="245"/>
      <c r="F14" s="245"/>
      <c r="G14" s="245"/>
      <c r="H14" s="245"/>
      <c r="I14" s="245"/>
      <c r="J14" s="244"/>
      <c r="K14" s="756"/>
      <c r="L14" s="756"/>
      <c r="M14" s="255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756" t="s">
        <v>100</v>
      </c>
      <c r="B15" s="758">
        <v>4</v>
      </c>
      <c r="C15" s="248">
        <f>IF($B15="","",VLOOKUP($B15,'1MD ELO III-U11-LB'!$A$7:$O$22,5))</f>
        <v>0</v>
      </c>
      <c r="D15" s="248">
        <f>IF($B15="","",VLOOKUP($B15,'1MD ELO III-U11-LB'!$A$7:$O$22,15))</f>
        <v>0</v>
      </c>
      <c r="E15" s="249" t="str">
        <f>UPPER(IF($B15="","",VLOOKUP($B15,'1MD ELO III-U11-LB'!$A$7:$O$22,2)))</f>
        <v>ZAKHÁR VANDA JÁZMIN</v>
      </c>
      <c r="F15" s="250"/>
      <c r="G15" s="249">
        <f>IF($B15="","",VLOOKUP($B15,'1MD ELO III-U11-LB'!$A$7:$O$22,3))</f>
        <v>0</v>
      </c>
      <c r="H15" s="250"/>
      <c r="I15" s="249" t="str">
        <f>IF($B15="","",VLOOKUP($B15,'1MD ELO III-U11-LB'!$A$7:$O$22,4))</f>
        <v xml:space="preserve">Debreceni Nemzetközi Iskola </v>
      </c>
      <c r="J15" s="244"/>
      <c r="K15" s="754"/>
      <c r="L15" s="755" t="str">
        <f>IF(K15="","",CONCATENATE(VLOOKUP($Y$3,$AB$1:$AK$1,K15)," pont"))</f>
        <v/>
      </c>
      <c r="M15" s="253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756"/>
      <c r="B16" s="757"/>
      <c r="C16" s="245"/>
      <c r="D16" s="245"/>
      <c r="E16" s="245"/>
      <c r="F16" s="245"/>
      <c r="G16" s="245"/>
      <c r="H16" s="245"/>
      <c r="I16" s="245"/>
      <c r="J16" s="244"/>
      <c r="K16" s="756"/>
      <c r="L16" s="756"/>
      <c r="M16" s="255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756" t="s">
        <v>99</v>
      </c>
      <c r="B17" s="758">
        <v>6</v>
      </c>
      <c r="C17" s="248">
        <f>IF($B17="","",VLOOKUP($B17,'1MD ELO III-U11-LB'!$A$7:$O$22,5))</f>
        <v>0</v>
      </c>
      <c r="D17" s="248">
        <f>IF($B17="","",VLOOKUP($B17,'1MD ELO III-U11-LB'!$A$7:$O$22,15))</f>
        <v>0</v>
      </c>
      <c r="E17" s="249" t="str">
        <f>UPPER(IF($B17="","",VLOOKUP($B17,'1MD ELO III-U11-LB'!$A$7:$O$22,2)))</f>
        <v>ADAMCSIK BOGLÁRKA</v>
      </c>
      <c r="F17" s="250"/>
      <c r="G17" s="249">
        <f>IF($B17="","",VLOOKUP($B17,'1MD ELO III-U11-LB'!$A$7:$O$22,3))</f>
        <v>0</v>
      </c>
      <c r="H17" s="250"/>
      <c r="I17" s="249" t="str">
        <f>IF($B17="","",VLOOKUP($B17,'1MD ELO III-U11-LB'!$A$7:$O$22,4))</f>
        <v>Berettyóújfalui József Attila Általános Iskola</v>
      </c>
      <c r="J17" s="244"/>
      <c r="K17" s="754"/>
      <c r="L17" s="755" t="str">
        <f>IF(K17="","",CONCATENATE(VLOOKUP($Y$3,$AB$1:$AK$1,K17)," pont"))</f>
        <v/>
      </c>
      <c r="M17" s="253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3.2" x14ac:dyDescent="0.25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3.2" x14ac:dyDescent="0.25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3.2" x14ac:dyDescent="0.25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3.2" x14ac:dyDescent="0.25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8.75" customHeight="1" x14ac:dyDescent="0.25">
      <c r="A22" s="244"/>
      <c r="B22" s="1077"/>
      <c r="C22" s="1077"/>
      <c r="D22" s="1078" t="str">
        <f>E7</f>
        <v>KÁNYÁSI AMINA</v>
      </c>
      <c r="E22" s="1078"/>
      <c r="F22" s="1078" t="str">
        <f>E9</f>
        <v>SOFIA SARAI HERNANDEZ VELAZQUEZ</v>
      </c>
      <c r="G22" s="1078"/>
      <c r="H22" s="1078" t="str">
        <f>E11</f>
        <v>MEZŐ ANABELLA</v>
      </c>
      <c r="I22" s="1078"/>
      <c r="J22" s="244"/>
      <c r="K22" s="244"/>
      <c r="L22" s="244"/>
      <c r="M22" s="760" t="s">
        <v>259</v>
      </c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8.75" customHeight="1" x14ac:dyDescent="0.25">
      <c r="A23" s="257" t="s">
        <v>111</v>
      </c>
      <c r="B23" s="1079" t="str">
        <f>E7</f>
        <v>KÁNYÁSI AMINA</v>
      </c>
      <c r="C23" s="1079"/>
      <c r="D23" s="1080"/>
      <c r="E23" s="1080"/>
      <c r="F23" s="1081"/>
      <c r="G23" s="1081"/>
      <c r="H23" s="1081"/>
      <c r="I23" s="1081"/>
      <c r="J23" s="244"/>
      <c r="K23" s="244"/>
      <c r="L23" s="244"/>
      <c r="M23" s="761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8.75" customHeight="1" x14ac:dyDescent="0.25">
      <c r="A24" s="257" t="s">
        <v>101</v>
      </c>
      <c r="B24" s="1079" t="str">
        <f>E9</f>
        <v>SOFIA SARAI HERNANDEZ VELAZQUEZ</v>
      </c>
      <c r="C24" s="1079"/>
      <c r="D24" s="1081"/>
      <c r="E24" s="1081"/>
      <c r="F24" s="1080"/>
      <c r="G24" s="1080"/>
      <c r="H24" s="1081"/>
      <c r="I24" s="1081"/>
      <c r="J24" s="244"/>
      <c r="K24" s="244"/>
      <c r="L24" s="244"/>
      <c r="M24" s="761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8.75" customHeight="1" x14ac:dyDescent="0.25">
      <c r="A25" s="257" t="s">
        <v>270</v>
      </c>
      <c r="B25" s="1079" t="str">
        <f>E11</f>
        <v>MEZŐ ANABELLA</v>
      </c>
      <c r="C25" s="1079"/>
      <c r="D25" s="1081"/>
      <c r="E25" s="1081"/>
      <c r="F25" s="1081"/>
      <c r="G25" s="1081"/>
      <c r="H25" s="1080"/>
      <c r="I25" s="1080"/>
      <c r="J25" s="244"/>
      <c r="K25" s="244"/>
      <c r="L25" s="244"/>
      <c r="M25" s="761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322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8.75" customHeight="1" x14ac:dyDescent="0.25">
      <c r="A27" s="244"/>
      <c r="B27" s="1077"/>
      <c r="C27" s="1077"/>
      <c r="D27" s="1078" t="str">
        <f>E13</f>
        <v>FERENCZIK LILIEN</v>
      </c>
      <c r="E27" s="1078"/>
      <c r="F27" s="1078" t="str">
        <f>E15</f>
        <v>ZAKHÁR VANDA JÁZMIN</v>
      </c>
      <c r="G27" s="1078"/>
      <c r="H27" s="1078" t="str">
        <f>E17</f>
        <v>ADAMCSIK BOGLÁRKA</v>
      </c>
      <c r="I27" s="1078"/>
      <c r="J27" s="244"/>
      <c r="K27" s="244"/>
      <c r="L27" s="244"/>
      <c r="M27" s="322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8.75" customHeight="1" x14ac:dyDescent="0.25">
      <c r="A28" s="257" t="s">
        <v>319</v>
      </c>
      <c r="B28" s="1079" t="str">
        <f>E13</f>
        <v>FERENCZIK LILIEN</v>
      </c>
      <c r="C28" s="1079"/>
      <c r="D28" s="1080"/>
      <c r="E28" s="1080"/>
      <c r="F28" s="1081"/>
      <c r="G28" s="1081"/>
      <c r="H28" s="1081"/>
      <c r="I28" s="1081"/>
      <c r="J28" s="244"/>
      <c r="K28" s="244"/>
      <c r="L28" s="244"/>
      <c r="M28" s="761"/>
    </row>
    <row r="29" spans="1:37" ht="18.75" customHeight="1" x14ac:dyDescent="0.25">
      <c r="A29" s="257" t="s">
        <v>100</v>
      </c>
      <c r="B29" s="1079" t="str">
        <f>E15</f>
        <v>ZAKHÁR VANDA JÁZMIN</v>
      </c>
      <c r="C29" s="1079"/>
      <c r="D29" s="1081"/>
      <c r="E29" s="1081"/>
      <c r="F29" s="1080"/>
      <c r="G29" s="1080"/>
      <c r="H29" s="1081"/>
      <c r="I29" s="1081"/>
      <c r="J29" s="244"/>
      <c r="K29" s="244"/>
      <c r="L29" s="244"/>
      <c r="M29" s="761"/>
    </row>
    <row r="30" spans="1:37" ht="18.75" customHeight="1" x14ac:dyDescent="0.25">
      <c r="A30" s="257" t="s">
        <v>99</v>
      </c>
      <c r="B30" s="1079" t="str">
        <f>E17</f>
        <v>ADAMCSIK BOGLÁRKA</v>
      </c>
      <c r="C30" s="1079"/>
      <c r="D30" s="1081"/>
      <c r="E30" s="1081"/>
      <c r="F30" s="1081"/>
      <c r="G30" s="1081"/>
      <c r="H30" s="1080"/>
      <c r="I30" s="1080"/>
      <c r="J30" s="244"/>
      <c r="K30" s="244"/>
      <c r="L30" s="244"/>
      <c r="M30" s="761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 t="s">
        <v>297</v>
      </c>
      <c r="B32" s="244"/>
      <c r="C32" s="1094" t="str">
        <f>IF(M23=1,B23,IF(M24=1,B24,IF(M25=1,B25,"")))</f>
        <v/>
      </c>
      <c r="D32" s="1094"/>
      <c r="E32" s="756" t="s">
        <v>320</v>
      </c>
      <c r="F32" s="1094" t="str">
        <f>IF(M28=1,B28,IF(M29=1,B29,IF(M30=1,B30,"")))</f>
        <v/>
      </c>
      <c r="G32" s="1094"/>
      <c r="H32" s="244"/>
      <c r="I32" s="258"/>
      <c r="J32" s="244"/>
      <c r="K32" s="244"/>
      <c r="L32" s="244"/>
      <c r="M32" s="244"/>
    </row>
    <row r="33" spans="1:19" ht="13.2" x14ac:dyDescent="0.25">
      <c r="A33" s="244"/>
      <c r="B33" s="244"/>
      <c r="C33" s="244"/>
      <c r="D33" s="244"/>
      <c r="E33" s="244"/>
      <c r="F33" s="756"/>
      <c r="G33" s="756"/>
      <c r="H33" s="244"/>
      <c r="I33" s="244"/>
      <c r="J33" s="244"/>
      <c r="K33" s="244"/>
      <c r="L33" s="244"/>
      <c r="M33" s="244"/>
    </row>
    <row r="34" spans="1:19" ht="13.2" x14ac:dyDescent="0.25">
      <c r="A34" s="244" t="s">
        <v>321</v>
      </c>
      <c r="B34" s="244"/>
      <c r="C34" s="1094" t="str">
        <f>IF(M23=2,B23,IF(M24=2,B24,IF(M25=2,B25,"")))</f>
        <v/>
      </c>
      <c r="D34" s="1094"/>
      <c r="E34" s="756" t="s">
        <v>320</v>
      </c>
      <c r="F34" s="1094" t="str">
        <f>IF(M28=2,B28,IF(M29=2,B29,IF(M30=2,B30,"")))</f>
        <v/>
      </c>
      <c r="G34" s="1094"/>
      <c r="H34" s="244"/>
      <c r="I34" s="258"/>
      <c r="J34" s="244"/>
      <c r="K34" s="244"/>
      <c r="L34" s="244"/>
      <c r="M34" s="244"/>
    </row>
    <row r="35" spans="1:19" ht="13.2" x14ac:dyDescent="0.25">
      <c r="A35" s="244"/>
      <c r="B35" s="244"/>
      <c r="C35" s="762"/>
      <c r="D35" s="762"/>
      <c r="E35" s="756"/>
      <c r="F35" s="762"/>
      <c r="G35" s="762"/>
      <c r="H35" s="244"/>
      <c r="I35" s="244"/>
      <c r="J35" s="244"/>
      <c r="K35" s="244"/>
      <c r="L35" s="244"/>
      <c r="M35" s="244"/>
    </row>
    <row r="36" spans="1:19" ht="13.2" x14ac:dyDescent="0.25">
      <c r="A36" s="244" t="s">
        <v>322</v>
      </c>
      <c r="B36" s="244"/>
      <c r="C36" s="1094" t="str">
        <f>IF(M23=3,B23,IF(M24=3,B24,IF(M25=3,B25,"")))</f>
        <v/>
      </c>
      <c r="D36" s="1094"/>
      <c r="E36" s="756" t="s">
        <v>320</v>
      </c>
      <c r="F36" s="1094" t="str">
        <f>IF(M28=3,B28,IF(M29=3,B29,IF(M30=3,B30,"")))</f>
        <v/>
      </c>
      <c r="G36" s="1094"/>
      <c r="H36" s="244"/>
      <c r="I36" s="258"/>
      <c r="J36" s="244"/>
      <c r="K36" s="244"/>
      <c r="L36" s="244"/>
      <c r="M36" s="244"/>
    </row>
    <row r="37" spans="1:19" ht="13.2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</row>
    <row r="38" spans="1:19" ht="13.2" x14ac:dyDescent="0.25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58"/>
      <c r="M38" s="244"/>
      <c r="O38" s="213"/>
      <c r="P38" s="213"/>
      <c r="Q38" s="213"/>
      <c r="R38" s="213"/>
      <c r="S38" s="213"/>
    </row>
    <row r="39" spans="1:19" ht="13.2" x14ac:dyDescent="0.25">
      <c r="A39" s="718" t="s">
        <v>257</v>
      </c>
      <c r="B39" s="719"/>
      <c r="C39" s="720"/>
      <c r="D39" s="763" t="s">
        <v>274</v>
      </c>
      <c r="E39" s="764" t="s">
        <v>275</v>
      </c>
      <c r="F39" s="765"/>
      <c r="G39" s="763" t="s">
        <v>274</v>
      </c>
      <c r="H39" s="764" t="s">
        <v>276</v>
      </c>
      <c r="I39" s="766"/>
      <c r="J39" s="764" t="s">
        <v>277</v>
      </c>
      <c r="K39" s="767" t="s">
        <v>278</v>
      </c>
      <c r="L39" s="640"/>
      <c r="M39" s="765"/>
      <c r="O39" s="213"/>
      <c r="P39" s="269"/>
      <c r="Q39" s="269"/>
      <c r="R39" s="227"/>
      <c r="S39" s="213"/>
    </row>
    <row r="40" spans="1:19" ht="13.2" x14ac:dyDescent="0.25">
      <c r="A40" s="270" t="s">
        <v>279</v>
      </c>
      <c r="B40" s="271"/>
      <c r="C40" s="272"/>
      <c r="D40" s="273">
        <v>1</v>
      </c>
      <c r="E40" s="1082" t="str">
        <f>IF(D40&gt;$R$47,0,UPPER(VLOOKUP(D40,'1MD ELO III-U11-LB'!$A$7:$Q$134,2)))</f>
        <v>KÁNYÁSI AMINA</v>
      </c>
      <c r="F40" s="1082"/>
      <c r="G40" s="274" t="s">
        <v>280</v>
      </c>
      <c r="H40" s="271"/>
      <c r="I40" s="275"/>
      <c r="J40" s="276"/>
      <c r="K40" s="277" t="s">
        <v>281</v>
      </c>
      <c r="L40" s="278"/>
      <c r="M40" s="297"/>
      <c r="O40" s="213"/>
      <c r="P40" s="228"/>
      <c r="Q40" s="228"/>
      <c r="R40" s="280"/>
      <c r="S40" s="213"/>
    </row>
    <row r="41" spans="1:19" ht="13.2" x14ac:dyDescent="0.25">
      <c r="A41" s="281" t="s">
        <v>282</v>
      </c>
      <c r="B41" s="282"/>
      <c r="C41" s="283"/>
      <c r="D41" s="284">
        <v>2</v>
      </c>
      <c r="E41" s="1083" t="str">
        <f>IF(D41&gt;$R$47,0,UPPER(VLOOKUP(D41,'1MD ELO III-U11-LB'!$A$7:$Q$134,2)))</f>
        <v>FERENCZIK LILIEN</v>
      </c>
      <c r="F41" s="1083"/>
      <c r="G41" s="285" t="s">
        <v>283</v>
      </c>
      <c r="H41" s="286"/>
      <c r="I41" s="287"/>
      <c r="J41" s="288"/>
      <c r="K41" s="289"/>
      <c r="L41" s="258"/>
      <c r="M41" s="290"/>
      <c r="O41" s="213"/>
      <c r="P41" s="280"/>
      <c r="Q41" s="291"/>
      <c r="R41" s="280"/>
      <c r="S41" s="213"/>
    </row>
    <row r="42" spans="1:19" ht="13.2" x14ac:dyDescent="0.25">
      <c r="A42" s="727"/>
      <c r="B42" s="728"/>
      <c r="C42" s="730"/>
      <c r="D42" s="284"/>
      <c r="E42" s="295"/>
      <c r="F42" s="296"/>
      <c r="G42" s="285" t="s">
        <v>284</v>
      </c>
      <c r="H42" s="286"/>
      <c r="I42" s="287"/>
      <c r="J42" s="288"/>
      <c r="K42" s="277" t="s">
        <v>285</v>
      </c>
      <c r="L42" s="278"/>
      <c r="M42" s="297"/>
      <c r="O42" s="213"/>
      <c r="P42" s="228"/>
      <c r="Q42" s="228"/>
      <c r="R42" s="280"/>
      <c r="S42" s="213"/>
    </row>
    <row r="43" spans="1:19" ht="13.2" x14ac:dyDescent="0.25">
      <c r="A43" s="731"/>
      <c r="B43" s="732"/>
      <c r="C43" s="733"/>
      <c r="D43" s="284"/>
      <c r="E43" s="295"/>
      <c r="F43" s="296"/>
      <c r="G43" s="285" t="s">
        <v>286</v>
      </c>
      <c r="H43" s="286"/>
      <c r="I43" s="287"/>
      <c r="J43" s="288"/>
      <c r="K43" s="301"/>
      <c r="L43" s="296"/>
      <c r="M43" s="279"/>
      <c r="O43" s="213"/>
      <c r="P43" s="280"/>
      <c r="Q43" s="291"/>
      <c r="R43" s="280"/>
      <c r="S43" s="213"/>
    </row>
    <row r="44" spans="1:19" ht="13.2" x14ac:dyDescent="0.25">
      <c r="A44" s="734"/>
      <c r="B44" s="735"/>
      <c r="C44" s="736"/>
      <c r="D44" s="284"/>
      <c r="E44" s="295"/>
      <c r="F44" s="296"/>
      <c r="G44" s="285" t="s">
        <v>287</v>
      </c>
      <c r="H44" s="286"/>
      <c r="I44" s="287"/>
      <c r="J44" s="288"/>
      <c r="K44" s="281"/>
      <c r="L44" s="258"/>
      <c r="M44" s="290"/>
      <c r="O44" s="213"/>
      <c r="P44" s="280"/>
      <c r="Q44" s="291"/>
      <c r="R44" s="280"/>
      <c r="S44" s="213"/>
    </row>
    <row r="45" spans="1:19" ht="13.2" x14ac:dyDescent="0.25">
      <c r="A45" s="737"/>
      <c r="B45" s="738"/>
      <c r="C45" s="733"/>
      <c r="D45" s="284"/>
      <c r="E45" s="295"/>
      <c r="F45" s="296"/>
      <c r="G45" s="285" t="s">
        <v>288</v>
      </c>
      <c r="H45" s="286"/>
      <c r="I45" s="287"/>
      <c r="J45" s="288"/>
      <c r="K45" s="277" t="s">
        <v>233</v>
      </c>
      <c r="L45" s="278"/>
      <c r="M45" s="297"/>
      <c r="O45" s="213"/>
      <c r="P45" s="228"/>
      <c r="Q45" s="228"/>
      <c r="R45" s="280"/>
      <c r="S45" s="213"/>
    </row>
    <row r="46" spans="1:19" ht="13.2" x14ac:dyDescent="0.25">
      <c r="A46" s="737"/>
      <c r="B46" s="738"/>
      <c r="C46" s="740"/>
      <c r="D46" s="284"/>
      <c r="E46" s="295"/>
      <c r="F46" s="296"/>
      <c r="G46" s="285" t="s">
        <v>289</v>
      </c>
      <c r="H46" s="286"/>
      <c r="I46" s="287"/>
      <c r="J46" s="288"/>
      <c r="K46" s="301"/>
      <c r="L46" s="296"/>
      <c r="M46" s="279"/>
      <c r="O46" s="213"/>
      <c r="P46" s="280"/>
      <c r="Q46" s="291"/>
      <c r="R46" s="280"/>
      <c r="S46" s="213"/>
    </row>
    <row r="47" spans="1:19" ht="13.2" x14ac:dyDescent="0.25">
      <c r="A47" s="741"/>
      <c r="B47" s="742"/>
      <c r="C47" s="744"/>
      <c r="D47" s="311"/>
      <c r="E47" s="312"/>
      <c r="F47" s="258"/>
      <c r="G47" s="313" t="s">
        <v>290</v>
      </c>
      <c r="H47" s="282"/>
      <c r="I47" s="314"/>
      <c r="J47" s="315"/>
      <c r="K47" s="281">
        <f>L4</f>
        <v>0</v>
      </c>
      <c r="L47" s="258"/>
      <c r="M47" s="290"/>
      <c r="O47" s="213"/>
      <c r="P47" s="280"/>
      <c r="Q47" s="291"/>
      <c r="R47" s="316">
        <f>MIN(4,'1MD ELO III-U11-LB'!Q5)</f>
        <v>4</v>
      </c>
      <c r="S47" s="213"/>
    </row>
    <row r="48" spans="1:19" ht="13.2" x14ac:dyDescent="0.25">
      <c r="O48" s="213"/>
      <c r="P48" s="213"/>
      <c r="Q48" s="213"/>
      <c r="R48" s="213"/>
      <c r="S48" s="213"/>
    </row>
    <row r="49" spans="15:19" ht="13.2" x14ac:dyDescent="0.25">
      <c r="O49" s="213"/>
      <c r="P49" s="213"/>
      <c r="Q49" s="213"/>
      <c r="R49" s="213"/>
      <c r="S49" s="213"/>
    </row>
  </sheetData>
  <sheetProtection selectLockedCells="1" selectUnlockedCells="1"/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316" priority="1" stopIfTrue="1">
      <formula>$O$1="CU"</formula>
    </cfRule>
  </conditionalFormatting>
  <conditionalFormatting sqref="E7 E9 E11 E13 E15 E17">
    <cfRule type="cellIs" dxfId="315" priority="3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0FE7-C431-4800-8119-3CEA174B27FB}">
  <dimension ref="A1:G18"/>
  <sheetViews>
    <sheetView showGridLines="0" showZeros="0" zoomScaleNormal="100" workbookViewId="0">
      <selection activeCell="C21" sqref="C21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617" t="s">
        <v>203</v>
      </c>
      <c r="B1" s="618"/>
      <c r="C1" s="618"/>
      <c r="D1" s="619"/>
      <c r="E1" s="620"/>
      <c r="F1" s="621"/>
      <c r="G1" s="621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622"/>
      <c r="G2" s="622"/>
    </row>
    <row r="3" spans="1:7" ht="6" customHeight="1" thickBot="1" x14ac:dyDescent="0.3">
      <c r="A3" s="623"/>
      <c r="B3" s="624"/>
      <c r="C3" s="624"/>
      <c r="D3" s="624"/>
      <c r="E3" s="625"/>
      <c r="F3" s="621"/>
      <c r="G3" s="621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621"/>
      <c r="G4" s="621"/>
    </row>
    <row r="5" spans="1:7" ht="15" customHeight="1" x14ac:dyDescent="0.25">
      <c r="A5" s="626" t="s">
        <v>206</v>
      </c>
      <c r="B5" s="627"/>
      <c r="C5" s="627"/>
      <c r="D5" s="627"/>
      <c r="E5" s="628"/>
      <c r="F5" s="629"/>
      <c r="G5" s="630"/>
    </row>
    <row r="6" spans="1:7" ht="24.6" x14ac:dyDescent="0.25">
      <c r="A6" s="46" t="s">
        <v>207</v>
      </c>
      <c r="B6" s="47"/>
      <c r="C6" s="631"/>
      <c r="D6" s="632"/>
      <c r="E6" s="633"/>
      <c r="F6" s="621"/>
      <c r="G6" s="621"/>
    </row>
    <row r="7" spans="1:7" ht="15" customHeight="1" x14ac:dyDescent="0.25">
      <c r="A7" s="634" t="s">
        <v>208</v>
      </c>
      <c r="B7" s="634" t="s">
        <v>209</v>
      </c>
      <c r="C7" s="634" t="s">
        <v>210</v>
      </c>
      <c r="D7" s="634" t="s">
        <v>211</v>
      </c>
      <c r="E7" s="634" t="s">
        <v>212</v>
      </c>
      <c r="F7" s="629"/>
      <c r="G7" s="630"/>
    </row>
    <row r="8" spans="1:7" ht="16.5" customHeight="1" x14ac:dyDescent="0.25">
      <c r="A8" s="52" t="s">
        <v>323</v>
      </c>
      <c r="B8" s="52"/>
      <c r="C8" s="52"/>
      <c r="D8" s="52"/>
      <c r="E8" s="52"/>
      <c r="F8" s="621"/>
      <c r="G8" s="621"/>
    </row>
    <row r="9" spans="1:7" ht="15" customHeight="1" x14ac:dyDescent="0.25">
      <c r="A9" s="626" t="s">
        <v>214</v>
      </c>
      <c r="B9" s="627"/>
      <c r="C9" s="635" t="s">
        <v>215</v>
      </c>
      <c r="D9" s="635"/>
      <c r="E9" s="636" t="s">
        <v>216</v>
      </c>
      <c r="F9" s="621"/>
      <c r="G9" s="621"/>
    </row>
    <row r="10" spans="1:7" ht="13.2" x14ac:dyDescent="0.25">
      <c r="A10" s="55">
        <v>46147</v>
      </c>
      <c r="B10" s="637"/>
      <c r="C10" s="57" t="s">
        <v>324</v>
      </c>
      <c r="D10" s="635" t="s">
        <v>292</v>
      </c>
      <c r="E10" s="58"/>
      <c r="F10" s="621"/>
      <c r="G10" s="621"/>
    </row>
    <row r="11" spans="1:7" ht="13.2" x14ac:dyDescent="0.25">
      <c r="A11" s="638"/>
      <c r="B11" s="627"/>
      <c r="C11" s="639" t="s">
        <v>217</v>
      </c>
      <c r="D11" s="639" t="s">
        <v>218</v>
      </c>
      <c r="E11" s="639" t="s">
        <v>219</v>
      </c>
      <c r="F11" s="640"/>
      <c r="G11" s="640"/>
    </row>
    <row r="12" spans="1:7" ht="13.2" x14ac:dyDescent="0.25">
      <c r="A12" s="641"/>
      <c r="B12" s="621"/>
      <c r="C12" s="63"/>
      <c r="D12" s="63" t="s">
        <v>220</v>
      </c>
      <c r="E12" s="63"/>
      <c r="F12" s="621"/>
      <c r="G12" s="621"/>
    </row>
    <row r="13" spans="1:7" ht="7.5" customHeight="1" x14ac:dyDescent="0.25">
      <c r="A13" s="640"/>
      <c r="B13" s="640"/>
      <c r="C13" s="640"/>
      <c r="D13" s="640"/>
      <c r="E13" s="642"/>
      <c r="F13" s="640"/>
      <c r="G13" s="640"/>
    </row>
    <row r="14" spans="1:7" ht="112.5" customHeight="1" x14ac:dyDescent="0.25">
      <c r="A14" s="640"/>
      <c r="B14" s="640"/>
      <c r="C14" s="640"/>
      <c r="D14" s="640"/>
      <c r="E14" s="642"/>
      <c r="F14" s="640"/>
      <c r="G14" s="640"/>
    </row>
    <row r="15" spans="1:7" ht="18.75" customHeight="1" x14ac:dyDescent="0.25">
      <c r="A15" s="643"/>
      <c r="B15" s="643"/>
      <c r="C15" s="643"/>
      <c r="D15" s="643"/>
      <c r="E15" s="642"/>
      <c r="F15" s="640"/>
      <c r="G15" s="640"/>
    </row>
    <row r="16" spans="1:7" ht="17.25" customHeight="1" x14ac:dyDescent="0.25">
      <c r="A16" s="643"/>
      <c r="B16" s="643"/>
      <c r="C16" s="643"/>
      <c r="D16" s="643"/>
      <c r="E16" s="643"/>
      <c r="F16" s="640"/>
      <c r="G16" s="640"/>
    </row>
    <row r="17" spans="1:7" ht="12.75" customHeight="1" x14ac:dyDescent="0.25">
      <c r="A17" s="644"/>
      <c r="B17" s="645"/>
      <c r="C17" s="646"/>
      <c r="D17" s="647"/>
      <c r="E17" s="642"/>
      <c r="F17" s="640"/>
      <c r="G17" s="640"/>
    </row>
    <row r="18" spans="1:7" ht="13.2" x14ac:dyDescent="0.25">
      <c r="A18" s="640"/>
      <c r="B18" s="640"/>
      <c r="C18" s="640"/>
      <c r="D18" s="640"/>
      <c r="E18" s="642"/>
      <c r="F18" s="640"/>
      <c r="G18" s="64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DF73F-904A-4B98-8563-3B9F27B9D6CE}">
  <sheetPr>
    <pageSetUpPr fitToPage="1"/>
  </sheetPr>
  <dimension ref="A1:P42"/>
  <sheetViews>
    <sheetView showGridLines="0" showZeros="0" zoomScaleNormal="100" workbookViewId="0">
      <selection activeCell="B14" sqref="B14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71" t="str">
        <f>'Altalanos I-U8-FB'!$A$6</f>
        <v>OB</v>
      </c>
      <c r="B1" s="72"/>
      <c r="C1" s="72"/>
      <c r="D1" s="61"/>
      <c r="E1" s="61"/>
      <c r="F1" s="73"/>
      <c r="G1" s="61"/>
      <c r="H1" s="61"/>
      <c r="I1" s="61"/>
      <c r="J1" s="61"/>
      <c r="K1" s="61"/>
      <c r="L1" s="61"/>
      <c r="M1" s="61"/>
      <c r="N1" s="74"/>
    </row>
    <row r="2" spans="1:14" ht="13.2" x14ac:dyDescent="0.25">
      <c r="A2" s="75"/>
      <c r="B2" s="76"/>
      <c r="C2" s="76"/>
      <c r="D2" s="61"/>
      <c r="E2" s="61"/>
      <c r="F2" s="61"/>
      <c r="G2" s="61"/>
      <c r="H2" s="61"/>
      <c r="I2" s="61"/>
      <c r="J2" s="61"/>
      <c r="K2" s="61"/>
      <c r="L2" s="61"/>
      <c r="M2" s="61"/>
      <c r="N2" s="73"/>
    </row>
    <row r="3" spans="1:14" s="77" customFormat="1" ht="39.75" customHeight="1" thickBot="1" x14ac:dyDescent="0.35">
      <c r="A3" s="78"/>
      <c r="B3" s="79" t="s">
        <v>221</v>
      </c>
      <c r="C3" s="80"/>
      <c r="D3" s="81"/>
      <c r="E3" s="81"/>
      <c r="F3" s="82"/>
      <c r="G3" s="81"/>
      <c r="H3" s="83"/>
      <c r="I3" s="82"/>
      <c r="J3" s="81"/>
      <c r="K3" s="81"/>
      <c r="L3" s="81"/>
      <c r="M3" s="81"/>
      <c r="N3" s="83"/>
    </row>
    <row r="4" spans="1:14" s="84" customFormat="1" ht="9.6" x14ac:dyDescent="0.3">
      <c r="A4" s="82" t="s">
        <v>222</v>
      </c>
      <c r="B4" s="80" t="s">
        <v>215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6" customFormat="1" ht="12.75" customHeight="1" x14ac:dyDescent="0.3">
      <c r="A5" s="87">
        <f>'Altalanos I-U8-FB'!$A$10</f>
        <v>46147</v>
      </c>
      <c r="B5" s="88" t="str">
        <f>'Altalanos I-U8-FB'!$C$10</f>
        <v>Berettyóújfalu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</row>
    <row r="6" spans="1:14" s="77" customFormat="1" ht="60" customHeight="1" thickBot="1" x14ac:dyDescent="0.35">
      <c r="A6" s="1074" t="s">
        <v>223</v>
      </c>
      <c r="B6" s="1074"/>
      <c r="C6" s="91"/>
      <c r="D6" s="91"/>
      <c r="E6" s="91"/>
      <c r="F6" s="92"/>
      <c r="G6" s="93"/>
      <c r="H6" s="91"/>
      <c r="I6" s="92"/>
      <c r="J6" s="91"/>
      <c r="K6" s="91"/>
      <c r="L6" s="91"/>
      <c r="M6" s="91"/>
      <c r="N6" s="94"/>
    </row>
    <row r="7" spans="1:14" s="84" customFormat="1" ht="13.5" hidden="1" customHeight="1" x14ac:dyDescent="0.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85"/>
    </row>
    <row r="8" spans="1:14" s="97" customFormat="1" ht="12.75" hidden="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9"/>
    </row>
    <row r="9" spans="1:14" s="84" customFormat="1" ht="13.2" hidden="1" x14ac:dyDescent="0.3">
      <c r="A9" s="100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</row>
    <row r="10" spans="1:14" s="84" customFormat="1" ht="9.6" hidden="1" x14ac:dyDescent="0.3">
      <c r="A10" s="95"/>
      <c r="B10" s="9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s="86" customFormat="1" ht="12.75" hidden="1" customHeight="1" x14ac:dyDescent="0.3">
      <c r="A11" s="104"/>
      <c r="B11" s="10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5"/>
    </row>
    <row r="12" spans="1:14" s="84" customFormat="1" ht="9.6" hidden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5"/>
    </row>
    <row r="13" spans="1:14" s="97" customFormat="1" ht="12.75" hidden="1" customHeigh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8"/>
    </row>
    <row r="14" spans="1:14" s="84" customFormat="1" ht="13.2" hidden="1" x14ac:dyDescent="0.3">
      <c r="A14" s="100"/>
      <c r="B14" s="101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3"/>
    </row>
    <row r="15" spans="1:14" s="84" customFormat="1" ht="9.6" hidden="1" x14ac:dyDescent="0.3">
      <c r="A15" s="95"/>
      <c r="B15" s="96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s="84" customFormat="1" ht="13.2" hidden="1" x14ac:dyDescent="0.3">
      <c r="A16" s="104"/>
      <c r="B16" s="10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85"/>
    </row>
    <row r="17" spans="1:16" s="84" customFormat="1" ht="9.6" hidden="1" x14ac:dyDescent="0.3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85"/>
    </row>
    <row r="18" spans="1:16" s="97" customFormat="1" ht="12.75" hidden="1" customHeight="1" x14ac:dyDescent="0.3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38"/>
    </row>
    <row r="19" spans="1:16" s="97" customFormat="1" ht="7.5" hidden="1" customHeight="1" thickBot="1" x14ac:dyDescent="0.35">
      <c r="A19" s="106"/>
      <c r="B19" s="10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8"/>
    </row>
    <row r="20" spans="1:16" s="84" customFormat="1" ht="13.8" thickBot="1" x14ac:dyDescent="0.35">
      <c r="A20" s="107" t="s">
        <v>224</v>
      </c>
      <c r="B20" s="108"/>
      <c r="C20" s="102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3"/>
    </row>
    <row r="21" spans="1:16" s="84" customFormat="1" ht="9.6" x14ac:dyDescent="0.3">
      <c r="A21" s="109" t="s">
        <v>225</v>
      </c>
      <c r="B21" s="110" t="s">
        <v>226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P21" s="111" t="s">
        <v>227</v>
      </c>
    </row>
    <row r="22" spans="1:16" s="84" customFormat="1" ht="19.5" customHeight="1" x14ac:dyDescent="0.3">
      <c r="A22" s="112"/>
      <c r="B22" s="113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85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5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85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5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85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5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5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5"/>
      <c r="P29" s="114" t="str">
        <f t="shared" si="0"/>
        <v xml:space="preserve"> </v>
      </c>
    </row>
    <row r="30" spans="1:16" ht="13.8" thickBo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17"/>
      <c r="P30" s="118" t="s">
        <v>228</v>
      </c>
    </row>
    <row r="31" spans="1:16" ht="13.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17"/>
    </row>
    <row r="32" spans="1:16" ht="13.2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17"/>
    </row>
    <row r="33" spans="1:14" ht="13.2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7"/>
    </row>
    <row r="34" spans="1:14" ht="13.2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17"/>
    </row>
    <row r="35" spans="1:14" ht="13.2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17"/>
    </row>
    <row r="36" spans="1:14" ht="13.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17"/>
    </row>
    <row r="37" spans="1:14" ht="13.2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17"/>
    </row>
    <row r="38" spans="1:14" ht="13.2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17"/>
    </row>
    <row r="39" spans="1:14" ht="13.2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17"/>
    </row>
    <row r="40" spans="1:14" ht="13.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17"/>
    </row>
    <row r="41" spans="1:14" ht="13.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17"/>
    </row>
    <row r="42" spans="1:14" ht="13.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1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3501E-0A5C-4F80-9C09-E5A66A6B0211}">
  <sheetPr>
    <pageSetUpPr fitToPage="1"/>
  </sheetPr>
  <dimension ref="A1:P42"/>
  <sheetViews>
    <sheetView showGridLines="0" showZeros="0" zoomScaleNormal="100" workbookViewId="0">
      <selection activeCell="C21" sqref="C21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648" t="str">
        <f>'Altalanos IV-U12-FA'!$A$6</f>
        <v>OB</v>
      </c>
      <c r="B1" s="649"/>
      <c r="C1" s="649"/>
      <c r="D1" s="640"/>
      <c r="E1" s="640"/>
      <c r="F1" s="650"/>
      <c r="G1" s="640"/>
      <c r="H1" s="640"/>
      <c r="I1" s="640"/>
      <c r="J1" s="640"/>
      <c r="K1" s="640"/>
      <c r="L1" s="640"/>
      <c r="M1" s="640"/>
      <c r="N1" s="651"/>
    </row>
    <row r="2" spans="1:14" ht="13.2" x14ac:dyDescent="0.25">
      <c r="A2" s="652"/>
      <c r="B2" s="653"/>
      <c r="C2" s="653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50"/>
    </row>
    <row r="3" spans="1:14" s="77" customFormat="1" ht="39.75" customHeight="1" thickBot="1" x14ac:dyDescent="0.35">
      <c r="A3" s="654"/>
      <c r="B3" s="655" t="s">
        <v>221</v>
      </c>
      <c r="C3" s="656"/>
      <c r="D3" s="657"/>
      <c r="E3" s="657"/>
      <c r="F3" s="658"/>
      <c r="G3" s="657"/>
      <c r="H3" s="659"/>
      <c r="I3" s="658"/>
      <c r="J3" s="657"/>
      <c r="K3" s="657"/>
      <c r="L3" s="657"/>
      <c r="M3" s="657"/>
      <c r="N3" s="659"/>
    </row>
    <row r="4" spans="1:14" s="84" customFormat="1" ht="9.6" x14ac:dyDescent="0.3">
      <c r="A4" s="658" t="s">
        <v>222</v>
      </c>
      <c r="B4" s="656" t="s">
        <v>215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</row>
    <row r="5" spans="1:14" s="86" customFormat="1" ht="12.75" customHeight="1" x14ac:dyDescent="0.3">
      <c r="A5" s="661">
        <f>'Altalanos IV-U12-FA'!$A$10</f>
        <v>46147</v>
      </c>
      <c r="B5" s="662" t="str">
        <f>'Altalanos IV-U12-FA'!$C$10</f>
        <v>Berettyóúfalu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4"/>
      <c r="N5" s="664"/>
    </row>
    <row r="6" spans="1:14" s="77" customFormat="1" ht="60" customHeight="1" thickBot="1" x14ac:dyDescent="0.35">
      <c r="A6" s="1074" t="s">
        <v>223</v>
      </c>
      <c r="B6" s="1074"/>
      <c r="C6" s="665"/>
      <c r="D6" s="665"/>
      <c r="E6" s="665"/>
      <c r="F6" s="666"/>
      <c r="G6" s="667"/>
      <c r="H6" s="665"/>
      <c r="I6" s="666"/>
      <c r="J6" s="665"/>
      <c r="K6" s="665"/>
      <c r="L6" s="665"/>
      <c r="M6" s="665"/>
      <c r="N6" s="668"/>
    </row>
    <row r="7" spans="1:14" s="84" customFormat="1" ht="13.5" hidden="1" customHeight="1" x14ac:dyDescent="0.3">
      <c r="A7" s="669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60"/>
    </row>
    <row r="8" spans="1:14" s="97" customFormat="1" ht="12.75" hidden="1" customHeight="1" x14ac:dyDescent="0.3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63"/>
    </row>
    <row r="9" spans="1:14" s="84" customFormat="1" ht="13.2" hidden="1" x14ac:dyDescent="0.3">
      <c r="A9" s="673"/>
      <c r="B9" s="674"/>
      <c r="C9" s="675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6"/>
    </row>
    <row r="10" spans="1:14" s="84" customFormat="1" ht="9.6" hidden="1" x14ac:dyDescent="0.3">
      <c r="A10" s="669"/>
      <c r="B10" s="67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</row>
    <row r="11" spans="1:14" s="86" customFormat="1" ht="12.75" hidden="1" customHeight="1" x14ac:dyDescent="0.3">
      <c r="A11" s="677"/>
      <c r="B11" s="678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4"/>
      <c r="N11" s="660"/>
    </row>
    <row r="12" spans="1:14" s="84" customFormat="1" ht="9.6" hidden="1" x14ac:dyDescent="0.3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60"/>
    </row>
    <row r="13" spans="1:14" s="97" customFormat="1" ht="12.75" hidden="1" customHeight="1" x14ac:dyDescent="0.3">
      <c r="A13" s="671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23"/>
    </row>
    <row r="14" spans="1:14" s="84" customFormat="1" ht="13.2" hidden="1" x14ac:dyDescent="0.3">
      <c r="A14" s="673"/>
      <c r="B14" s="674"/>
      <c r="C14" s="675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6"/>
    </row>
    <row r="15" spans="1:14" s="84" customFormat="1" ht="9.6" hidden="1" x14ac:dyDescent="0.3">
      <c r="A15" s="669"/>
      <c r="B15" s="67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</row>
    <row r="16" spans="1:14" s="84" customFormat="1" ht="13.2" hidden="1" x14ac:dyDescent="0.3">
      <c r="A16" s="677"/>
      <c r="B16" s="678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  <c r="N16" s="660"/>
    </row>
    <row r="17" spans="1:16" s="84" customFormat="1" ht="9.6" hidden="1" x14ac:dyDescent="0.3">
      <c r="A17" s="669"/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60"/>
    </row>
    <row r="18" spans="1:16" s="97" customFormat="1" ht="12.75" hidden="1" customHeight="1" x14ac:dyDescent="0.3">
      <c r="A18" s="671"/>
      <c r="B18" s="672"/>
      <c r="C18" s="672"/>
      <c r="D18" s="672"/>
      <c r="E18" s="672"/>
      <c r="F18" s="672"/>
      <c r="G18" s="672"/>
      <c r="H18" s="672"/>
      <c r="I18" s="672"/>
      <c r="J18" s="672"/>
      <c r="K18" s="672"/>
      <c r="L18" s="672"/>
      <c r="M18" s="672"/>
      <c r="N18" s="623"/>
    </row>
    <row r="19" spans="1:16" s="97" customFormat="1" ht="7.5" hidden="1" customHeight="1" thickBot="1" x14ac:dyDescent="0.35">
      <c r="A19" s="679"/>
      <c r="B19" s="679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3"/>
    </row>
    <row r="20" spans="1:16" s="84" customFormat="1" ht="13.8" thickBot="1" x14ac:dyDescent="0.35">
      <c r="A20" s="680" t="s">
        <v>224</v>
      </c>
      <c r="B20" s="681"/>
      <c r="C20" s="675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6"/>
    </row>
    <row r="21" spans="1:16" s="84" customFormat="1" ht="9.6" x14ac:dyDescent="0.3">
      <c r="A21" s="682" t="s">
        <v>225</v>
      </c>
      <c r="B21" s="683" t="s">
        <v>226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P21" s="111" t="s">
        <v>227</v>
      </c>
    </row>
    <row r="22" spans="1:16" s="84" customFormat="1" ht="19.5" customHeight="1" x14ac:dyDescent="0.3">
      <c r="A22" s="112"/>
      <c r="B22" s="113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660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4"/>
      <c r="N23" s="660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4"/>
      <c r="N24" s="660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60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60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4"/>
      <c r="N27" s="660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4"/>
      <c r="N28" s="660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4"/>
      <c r="N29" s="660"/>
      <c r="P29" s="114" t="str">
        <f t="shared" si="0"/>
        <v xml:space="preserve"> </v>
      </c>
    </row>
    <row r="30" spans="1:16" ht="13.8" thickBot="1" x14ac:dyDescent="0.3">
      <c r="A30" s="640"/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84"/>
      <c r="P30" s="118" t="s">
        <v>228</v>
      </c>
    </row>
    <row r="31" spans="1:16" ht="13.2" x14ac:dyDescent="0.25">
      <c r="A31" s="640"/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84"/>
    </row>
    <row r="32" spans="1:16" ht="13.2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84"/>
    </row>
    <row r="33" spans="1:14" ht="13.2" x14ac:dyDescent="0.25">
      <c r="A33" s="640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84"/>
    </row>
    <row r="34" spans="1:14" ht="13.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84"/>
    </row>
    <row r="35" spans="1:14" ht="13.2" x14ac:dyDescent="0.25">
      <c r="A35" s="640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84"/>
    </row>
    <row r="36" spans="1:14" ht="13.2" x14ac:dyDescent="0.25">
      <c r="A36" s="640"/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84"/>
    </row>
    <row r="37" spans="1:14" ht="13.2" x14ac:dyDescent="0.25">
      <c r="A37" s="640"/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84"/>
    </row>
    <row r="38" spans="1:14" ht="13.2" x14ac:dyDescent="0.25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84"/>
    </row>
    <row r="39" spans="1:14" ht="13.2" x14ac:dyDescent="0.25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84"/>
    </row>
    <row r="40" spans="1:14" ht="13.2" x14ac:dyDescent="0.25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84"/>
    </row>
    <row r="41" spans="1:14" ht="13.2" x14ac:dyDescent="0.25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84"/>
    </row>
    <row r="42" spans="1:14" ht="13.2" x14ac:dyDescent="0.25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84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8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9EAB5-60D4-4CA6-87A9-F3AAF2A4D2BE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G26" sqref="G26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IV-U12-FA'!$A$6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IV-U12-FA'!$A$8</f>
        <v>IV.kcs Tenisz U12 Fiú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685"/>
      <c r="K3" s="686"/>
      <c r="L3" s="686"/>
      <c r="M3" s="686"/>
      <c r="N3" s="687" t="s">
        <v>233</v>
      </c>
      <c r="O3" s="688"/>
      <c r="P3" s="689"/>
      <c r="Q3" s="690"/>
    </row>
    <row r="4" spans="1:17" s="77" customFormat="1" ht="13.2" x14ac:dyDescent="0.3">
      <c r="A4" s="658" t="s">
        <v>222</v>
      </c>
      <c r="B4" s="658"/>
      <c r="C4" s="656" t="s">
        <v>215</v>
      </c>
      <c r="D4" s="658" t="s">
        <v>88</v>
      </c>
      <c r="E4" s="691"/>
      <c r="G4" s="692"/>
      <c r="H4" s="693" t="s">
        <v>234</v>
      </c>
      <c r="I4" s="694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IV-U12-FA'!$A$10</f>
        <v>46147</v>
      </c>
      <c r="B5" s="153"/>
      <c r="C5" s="154" t="str">
        <f>'Altalanos IV-U12-FA'!$C$10</f>
        <v>Berettyóúfalu</v>
      </c>
      <c r="D5" s="155" t="str">
        <f>'Altalanos IV-U12-FA'!$D$10</f>
        <v xml:space="preserve">  </v>
      </c>
      <c r="E5" s="155"/>
      <c r="F5" s="155"/>
      <c r="G5" s="155"/>
      <c r="H5" s="156">
        <f>'Altalanos IV-U12-FA'!$E$10</f>
        <v>0</v>
      </c>
      <c r="I5" s="157"/>
      <c r="J5" s="158"/>
      <c r="K5" s="156"/>
      <c r="L5" s="156"/>
      <c r="M5" s="156"/>
      <c r="N5" s="158"/>
      <c r="O5" s="155"/>
      <c r="P5" s="155"/>
      <c r="Q5" s="695"/>
    </row>
    <row r="6" spans="1:17" ht="30" customHeight="1" thickBot="1" x14ac:dyDescent="0.3">
      <c r="A6" s="696" t="s">
        <v>235</v>
      </c>
      <c r="B6" s="697" t="s">
        <v>225</v>
      </c>
      <c r="C6" s="697" t="s">
        <v>226</v>
      </c>
      <c r="D6" s="697" t="s">
        <v>236</v>
      </c>
      <c r="E6" s="698" t="s">
        <v>237</v>
      </c>
      <c r="F6" s="698" t="s">
        <v>238</v>
      </c>
      <c r="G6" s="698" t="s">
        <v>239</v>
      </c>
      <c r="H6" s="699" t="s">
        <v>240</v>
      </c>
      <c r="I6" s="700"/>
      <c r="J6" s="165" t="s">
        <v>241</v>
      </c>
      <c r="K6" s="166" t="s">
        <v>242</v>
      </c>
      <c r="L6" s="167" t="s">
        <v>243</v>
      </c>
      <c r="M6" s="168" t="s">
        <v>244</v>
      </c>
      <c r="N6" s="701" t="s">
        <v>245</v>
      </c>
      <c r="O6" s="702" t="s">
        <v>246</v>
      </c>
      <c r="P6" s="171" t="s">
        <v>247</v>
      </c>
      <c r="Q6" s="698" t="s">
        <v>248</v>
      </c>
    </row>
    <row r="7" spans="1:17" ht="18.75" customHeight="1" x14ac:dyDescent="0.25">
      <c r="A7" s="172">
        <v>1</v>
      </c>
      <c r="B7" s="173" t="s">
        <v>46</v>
      </c>
      <c r="C7" s="173"/>
      <c r="D7" s="173" t="s">
        <v>119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47</v>
      </c>
      <c r="C8" s="173"/>
      <c r="D8" s="173" t="s">
        <v>106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75</v>
      </c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314" priority="12" stopIfTrue="1">
      <formula>$Q7&gt;=1</formula>
    </cfRule>
  </conditionalFormatting>
  <conditionalFormatting sqref="E7:E27 E29:E37">
    <cfRule type="expression" dxfId="313" priority="2" stopIfTrue="1">
      <formula>AND(ROUNDDOWN(($A$4-E7)/365.25,0)&lt;=13,G7&lt;&gt;"OK")</formula>
    </cfRule>
    <cfRule type="expression" dxfId="312" priority="3" stopIfTrue="1">
      <formula>AND(ROUNDDOWN(($A$4-E7)/365.25,0)&lt;=14,G7&lt;&gt;"OK")</formula>
    </cfRule>
    <cfRule type="expression" dxfId="311" priority="4" stopIfTrue="1">
      <formula>AND(ROUNDDOWN(($A$4-E7)/365.25,0)&lt;=17,G7&lt;&gt;"OK")</formula>
    </cfRule>
  </conditionalFormatting>
  <conditionalFormatting sqref="B7:D14">
    <cfRule type="expression" dxfId="310" priority="16" stopIfTrue="1">
      <formula>$Q7&gt;=1</formula>
    </cfRule>
    <cfRule type="expression" dxfId="309" priority="17" stopIfTrue="1">
      <formula>$Q7&gt;=1</formula>
    </cfRule>
  </conditionalFormatting>
  <conditionalFormatting sqref="J7:J14">
    <cfRule type="cellIs" dxfId="308" priority="7" stopIfTrue="1" operator="equal">
      <formula>"Z"</formula>
    </cfRule>
  </conditionalFormatting>
  <conditionalFormatting sqref="E7:E156">
    <cfRule type="expression" dxfId="307" priority="8" stopIfTrue="1">
      <formula>AND(ROUNDDOWN(($A$4-E7)/365.25,0)&lt;=13,G7&lt;&gt;"OK")</formula>
    </cfRule>
    <cfRule type="expression" dxfId="306" priority="9" stopIfTrue="1">
      <formula>AND(ROUNDDOWN(($A$4-E7)/365.25,0)&lt;=14,G7&lt;&gt;"OK")</formula>
    </cfRule>
    <cfRule type="expression" dxfId="305" priority="10" stopIfTrue="1">
      <formula>AND(ROUNDDOWN(($A$4-E7)/365.25,0)&lt;=17,G7&lt;&gt;"OK")</formula>
    </cfRule>
  </conditionalFormatting>
  <conditionalFormatting sqref="J7:J156">
    <cfRule type="cellIs" dxfId="304" priority="11" stopIfTrue="1" operator="equal">
      <formula>"Z"</formula>
    </cfRule>
  </conditionalFormatting>
  <conditionalFormatting sqref="A7:D156">
    <cfRule type="expression" dxfId="303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4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11596-D683-4132-B394-58EFBDE3727A}">
  <sheetPr>
    <tabColor indexed="11"/>
  </sheetPr>
  <dimension ref="A1:AK43"/>
  <sheetViews>
    <sheetView showZeros="0" zoomScaleNormal="100" workbookViewId="0">
      <selection activeCell="F16" sqref="F16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8.44140625" style="31" customWidth="1"/>
    <col min="11" max="13" width="8.5546875" style="31" customWidth="1"/>
    <col min="14" max="14" width="8.6640625" style="31"/>
    <col min="15" max="15" width="5.5546875" style="31" customWidth="1"/>
    <col min="16" max="16" width="4.5546875" style="31" customWidth="1"/>
    <col min="17" max="17" width="11.6640625" style="31" customWidth="1"/>
    <col min="18" max="24" width="8.6640625" style="31"/>
    <col min="25" max="25" width="10.33203125" style="317" hidden="1" customWidth="1"/>
    <col min="26" max="37" width="11.5546875" style="317" hidden="1" customWidth="1"/>
    <col min="38" max="16384" width="8.6640625" style="31"/>
  </cols>
  <sheetData>
    <row r="1" spans="1:37" ht="24" customHeight="1" x14ac:dyDescent="0.25">
      <c r="A1" s="1075" t="str">
        <f>'Altalanos IV-U12-FA'!$A$6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IV-U12-FA'!$A$8</f>
        <v>IV.kcs Tenisz U12 Fiú A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658" t="s">
        <v>222</v>
      </c>
      <c r="B3" s="658"/>
      <c r="C3" s="658"/>
      <c r="D3" s="658"/>
      <c r="E3" s="658" t="s">
        <v>215</v>
      </c>
      <c r="F3" s="658"/>
      <c r="G3" s="658"/>
      <c r="H3" s="658" t="s">
        <v>88</v>
      </c>
      <c r="I3" s="658"/>
      <c r="J3" s="703"/>
      <c r="K3" s="658"/>
      <c r="L3" s="659" t="s">
        <v>234</v>
      </c>
      <c r="M3" s="658"/>
      <c r="N3" s="227"/>
      <c r="O3" s="228"/>
      <c r="P3" s="227"/>
      <c r="Q3" s="229" t="s">
        <v>249</v>
      </c>
      <c r="R3" s="230" t="s">
        <v>250</v>
      </c>
      <c r="S3" s="213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IV-U12-FA'!$A$10</f>
        <v>46147</v>
      </c>
      <c r="B4" s="1076"/>
      <c r="C4" s="1076"/>
      <c r="D4" s="231"/>
      <c r="E4" s="232" t="str">
        <f>'Altalanos IV-U12-FA'!$C$10</f>
        <v>Berettyóúfalu</v>
      </c>
      <c r="F4" s="232"/>
      <c r="G4" s="232"/>
      <c r="H4" s="233"/>
      <c r="I4" s="232"/>
      <c r="J4" s="234"/>
      <c r="K4" s="233"/>
      <c r="L4" s="235">
        <f>'Altalanos IV-U12-FA'!$E$10</f>
        <v>0</v>
      </c>
      <c r="M4" s="233"/>
      <c r="N4" s="236"/>
      <c r="O4" s="237"/>
      <c r="P4" s="236"/>
      <c r="Q4" s="238" t="s">
        <v>252</v>
      </c>
      <c r="R4" s="239" t="s">
        <v>253</v>
      </c>
      <c r="S4" s="213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640"/>
      <c r="B5" s="640" t="s">
        <v>255</v>
      </c>
      <c r="C5" s="749" t="s">
        <v>256</v>
      </c>
      <c r="D5" s="640" t="s">
        <v>257</v>
      </c>
      <c r="E5" s="640" t="s">
        <v>258</v>
      </c>
      <c r="F5" s="640"/>
      <c r="G5" s="640" t="s">
        <v>226</v>
      </c>
      <c r="H5" s="640"/>
      <c r="I5" s="640" t="s">
        <v>236</v>
      </c>
      <c r="J5" s="640"/>
      <c r="K5" s="750" t="s">
        <v>259</v>
      </c>
      <c r="L5" s="750" t="s">
        <v>260</v>
      </c>
      <c r="M5" s="750" t="s">
        <v>261</v>
      </c>
      <c r="N5" s="213"/>
      <c r="O5" s="213"/>
      <c r="P5" s="213"/>
      <c r="Q5" s="242" t="s">
        <v>262</v>
      </c>
      <c r="R5" s="243" t="s">
        <v>263</v>
      </c>
      <c r="S5" s="213"/>
      <c r="Y5" s="224">
        <f>IF(OR('Altalanos IV-U12-FA'!$A$8="F1",'Altalanos IV-U12-FA'!$A$8="F2",'Altalanos IV-U12-FA'!$A$8="N1",'Altalanos IV-U12-FA'!$A$8="N2"),1,2)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768">
        <v>1</v>
      </c>
      <c r="C7" s="248">
        <f>IF($B7="","",VLOOKUP($B7,'1MD ELO IV-U12-FA'!$A$7:$O$22,5))</f>
        <v>0</v>
      </c>
      <c r="D7" s="248">
        <f>IF($B7="","",VLOOKUP($B7,'1MD ELO IV-U12-FA'!$A$7:$O$22,15))</f>
        <v>0</v>
      </c>
      <c r="E7" s="249" t="str">
        <f>UPPER(IF($B7="","",VLOOKUP($B7,'1MD ELO IV-U12-FA'!$A$7:$O$22,2)))</f>
        <v>MÓNUS GERGŐ</v>
      </c>
      <c r="F7" s="250"/>
      <c r="G7" s="249">
        <f>IF($B7="","",VLOOKUP($B7,'1MD ELO IV-U12-FA'!$A$7:$O$22,3))</f>
        <v>0</v>
      </c>
      <c r="H7" s="250"/>
      <c r="I7" s="249" t="str">
        <f>IF($B7="","",VLOOKUP($B7,'1MD ELO IV-U12-FA'!$A$7:$O$22,4))</f>
        <v>Szent József Katolikus Óvoda, Általános Iskola, Gimnázium és Kollégium</v>
      </c>
      <c r="J7" s="244"/>
      <c r="K7" s="754"/>
      <c r="L7" s="755" t="str">
        <f>IF(K7="","",CONCATENATE(VLOOKUP($Y$3,$AB$1:$AK$1,K7)," pont"))</f>
        <v/>
      </c>
      <c r="M7" s="253"/>
      <c r="N7" s="213"/>
      <c r="O7" s="213"/>
      <c r="P7" s="213"/>
      <c r="Q7" s="213"/>
      <c r="R7" s="213"/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769"/>
      <c r="C8" s="245"/>
      <c r="D8" s="245"/>
      <c r="E8" s="245"/>
      <c r="F8" s="245"/>
      <c r="G8" s="245"/>
      <c r="H8" s="245"/>
      <c r="I8" s="245"/>
      <c r="J8" s="244"/>
      <c r="K8" s="246"/>
      <c r="L8" s="24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768">
        <v>2</v>
      </c>
      <c r="C9" s="248">
        <f>IF($B9="","",VLOOKUP($B9,'1MD ELO IV-U12-FA'!$A$7:$O$22,5))</f>
        <v>0</v>
      </c>
      <c r="D9" s="248">
        <f>IF($B9="","",VLOOKUP($B9,'1MD ELO IV-U12-FA'!$A$7:$O$22,15))</f>
        <v>0</v>
      </c>
      <c r="E9" s="249" t="str">
        <f>UPPER(IF($B9="","",VLOOKUP($B9,'1MD ELO IV-U12-FA'!$A$7:$O$22,2)))</f>
        <v>NÁNÁSI BOTOND</v>
      </c>
      <c r="F9" s="250"/>
      <c r="G9" s="249">
        <f>IF($B9="","",VLOOKUP($B9,'1MD ELO IV-U12-FA'!$A$7:$O$22,3))</f>
        <v>0</v>
      </c>
      <c r="H9" s="250"/>
      <c r="I9" s="249" t="str">
        <f>IF($B9="","",VLOOKUP($B9,'1MD ELO IV-U12-FA'!$A$7:$O$22,4))</f>
        <v>Debreceni Árpád Vezér Általános Iskola</v>
      </c>
      <c r="J9" s="244"/>
      <c r="K9" s="754"/>
      <c r="L9" s="755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769"/>
      <c r="C10" s="245"/>
      <c r="D10" s="245"/>
      <c r="E10" s="245"/>
      <c r="F10" s="245"/>
      <c r="G10" s="245"/>
      <c r="H10" s="245"/>
      <c r="I10" s="24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768">
        <v>3</v>
      </c>
      <c r="C11" s="248">
        <f>IF($B11="","",VLOOKUP($B11,'1MD ELO IV-U12-FA'!$A$7:$O$22,5))</f>
        <v>0</v>
      </c>
      <c r="D11" s="248">
        <f>IF($B11="","",VLOOKUP($B11,'1MD ELO IV-U12-FA'!$A$7:$O$22,15))</f>
        <v>0</v>
      </c>
      <c r="E11" s="249" t="str">
        <f>UPPER(IF($B11="","",VLOOKUP($B11,'1MD ELO IV-U12-FA'!$A$7:$O$22,2)))</f>
        <v>SZILÁGYI DÉNES</v>
      </c>
      <c r="F11" s="250"/>
      <c r="G11" s="249">
        <f>IF($B11="","",VLOOKUP($B11,'1MD ELO IV-U12-FA'!$A$7:$O$22,3))</f>
        <v>0</v>
      </c>
      <c r="H11" s="250"/>
      <c r="I11" s="249">
        <f>IF($B11="","",VLOOKUP($B11,'1MD ELO IV-U12-FA'!$A$7:$O$22,4))</f>
        <v>0</v>
      </c>
      <c r="J11" s="244"/>
      <c r="K11" s="754"/>
      <c r="L11" s="755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MÓNUS GERGŐ</v>
      </c>
      <c r="E18" s="1078"/>
      <c r="F18" s="1078" t="str">
        <f>E9</f>
        <v>NÁNÁSI BOTOND</v>
      </c>
      <c r="G18" s="1078"/>
      <c r="H18" s="1078" t="str">
        <f>E11</f>
        <v>SZILÁGYI DÉNES</v>
      </c>
      <c r="I18" s="1078"/>
      <c r="J18" s="244"/>
      <c r="K18" s="244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MÓNUS GERGŐ</v>
      </c>
      <c r="C19" s="1079"/>
      <c r="D19" s="1080"/>
      <c r="E19" s="1080"/>
      <c r="F19" s="1081"/>
      <c r="G19" s="1081"/>
      <c r="H19" s="1081"/>
      <c r="I19" s="1081"/>
      <c r="J19" s="244"/>
      <c r="K19" s="244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NÁNÁSI BOTOND</v>
      </c>
      <c r="C20" s="1079"/>
      <c r="D20" s="1081"/>
      <c r="E20" s="1081"/>
      <c r="F20" s="1080"/>
      <c r="G20" s="1080"/>
      <c r="H20" s="1081"/>
      <c r="I20" s="1081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SZILÁGYI DÉNES</v>
      </c>
      <c r="C21" s="1079"/>
      <c r="D21" s="1081"/>
      <c r="E21" s="1081"/>
      <c r="F21" s="1081"/>
      <c r="G21" s="1081"/>
      <c r="H21" s="1080"/>
      <c r="I21" s="1080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3.2" x14ac:dyDescent="0.25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3.2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58"/>
      <c r="O32" s="213"/>
      <c r="P32" s="213"/>
      <c r="Q32" s="213"/>
      <c r="R32" s="213"/>
      <c r="S32" s="213"/>
    </row>
    <row r="33" spans="1:19" ht="13.2" x14ac:dyDescent="0.25">
      <c r="A33" s="718" t="s">
        <v>257</v>
      </c>
      <c r="B33" s="719"/>
      <c r="C33" s="720"/>
      <c r="D33" s="763" t="s">
        <v>274</v>
      </c>
      <c r="E33" s="764" t="s">
        <v>275</v>
      </c>
      <c r="F33" s="765"/>
      <c r="G33" s="763" t="s">
        <v>274</v>
      </c>
      <c r="H33" s="764" t="s">
        <v>276</v>
      </c>
      <c r="I33" s="766"/>
      <c r="J33" s="764" t="s">
        <v>277</v>
      </c>
      <c r="K33" s="767" t="s">
        <v>278</v>
      </c>
      <c r="L33" s="640"/>
      <c r="M33" s="770"/>
      <c r="N33" s="268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79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727"/>
      <c r="B36" s="728"/>
      <c r="C36" s="730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731"/>
      <c r="B37" s="732"/>
      <c r="C37" s="733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734"/>
      <c r="B38" s="735"/>
      <c r="C38" s="736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737"/>
      <c r="B39" s="738"/>
      <c r="C39" s="733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737"/>
      <c r="B40" s="738"/>
      <c r="C40" s="740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741"/>
      <c r="B41" s="742"/>
      <c r="C41" s="744"/>
      <c r="D41" s="311"/>
      <c r="E41" s="312"/>
      <c r="F41" s="258"/>
      <c r="G41" s="313" t="s">
        <v>290</v>
      </c>
      <c r="H41" s="282"/>
      <c r="I41" s="314"/>
      <c r="J41" s="315"/>
      <c r="K41" s="281">
        <f>L4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302" priority="3" stopIfTrue="1" operator="equal">
      <formula>"Bye"</formula>
    </cfRule>
  </conditionalFormatting>
  <conditionalFormatting sqref="R41">
    <cfRule type="expression" dxfId="301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useFirstPageNumber="1" horizontalDpi="300" verticalDpi="300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45AB-734E-41DF-81A5-60D3576C5619}">
  <dimension ref="A1:G18"/>
  <sheetViews>
    <sheetView showGridLines="0" showZeros="0" zoomScaleNormal="100" workbookViewId="0">
      <selection activeCell="C25" sqref="C25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617" t="s">
        <v>203</v>
      </c>
      <c r="B1" s="618"/>
      <c r="C1" s="618"/>
      <c r="D1" s="619"/>
      <c r="E1" s="620"/>
      <c r="F1" s="621"/>
      <c r="G1" s="621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622"/>
      <c r="G2" s="622"/>
    </row>
    <row r="3" spans="1:7" ht="6" customHeight="1" thickBot="1" x14ac:dyDescent="0.3">
      <c r="A3" s="623"/>
      <c r="B3" s="624"/>
      <c r="C3" s="624"/>
      <c r="D3" s="624"/>
      <c r="E3" s="625"/>
      <c r="F3" s="621"/>
      <c r="G3" s="621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621"/>
      <c r="G4" s="621"/>
    </row>
    <row r="5" spans="1:7" ht="15" customHeight="1" x14ac:dyDescent="0.25">
      <c r="A5" s="626" t="s">
        <v>206</v>
      </c>
      <c r="B5" s="627"/>
      <c r="C5" s="627"/>
      <c r="D5" s="627"/>
      <c r="E5" s="628"/>
      <c r="F5" s="629"/>
      <c r="G5" s="630"/>
    </row>
    <row r="6" spans="1:7" ht="24.6" x14ac:dyDescent="0.25">
      <c r="A6" s="46" t="s">
        <v>207</v>
      </c>
      <c r="B6" s="47"/>
      <c r="C6" s="631"/>
      <c r="D6" s="632"/>
      <c r="E6" s="633"/>
      <c r="F6" s="621"/>
      <c r="G6" s="621"/>
    </row>
    <row r="7" spans="1:7" ht="15" customHeight="1" x14ac:dyDescent="0.25">
      <c r="A7" s="634" t="s">
        <v>208</v>
      </c>
      <c r="B7" s="634" t="s">
        <v>209</v>
      </c>
      <c r="C7" s="634" t="s">
        <v>210</v>
      </c>
      <c r="D7" s="634" t="s">
        <v>211</v>
      </c>
      <c r="E7" s="634" t="s">
        <v>212</v>
      </c>
      <c r="F7" s="629"/>
      <c r="G7" s="630"/>
    </row>
    <row r="8" spans="1:7" ht="16.5" customHeight="1" x14ac:dyDescent="0.25">
      <c r="A8" s="52" t="s">
        <v>325</v>
      </c>
      <c r="B8" s="52"/>
      <c r="C8" s="52"/>
      <c r="D8" s="52"/>
      <c r="E8" s="52"/>
      <c r="F8" s="621"/>
      <c r="G8" s="621"/>
    </row>
    <row r="9" spans="1:7" ht="15" customHeight="1" x14ac:dyDescent="0.25">
      <c r="A9" s="626" t="s">
        <v>214</v>
      </c>
      <c r="B9" s="627"/>
      <c r="C9" s="635" t="s">
        <v>215</v>
      </c>
      <c r="D9" s="635"/>
      <c r="E9" s="636" t="s">
        <v>216</v>
      </c>
      <c r="F9" s="621"/>
      <c r="G9" s="621"/>
    </row>
    <row r="10" spans="1:7" ht="13.2" x14ac:dyDescent="0.25">
      <c r="A10" s="55">
        <v>46147</v>
      </c>
      <c r="B10" s="637"/>
      <c r="C10" s="57" t="s">
        <v>125</v>
      </c>
      <c r="D10" s="635" t="s">
        <v>292</v>
      </c>
      <c r="E10" s="58"/>
      <c r="F10" s="621"/>
      <c r="G10" s="621"/>
    </row>
    <row r="11" spans="1:7" ht="13.2" x14ac:dyDescent="0.25">
      <c r="A11" s="638"/>
      <c r="B11" s="627"/>
      <c r="C11" s="639" t="s">
        <v>217</v>
      </c>
      <c r="D11" s="639" t="s">
        <v>218</v>
      </c>
      <c r="E11" s="639" t="s">
        <v>219</v>
      </c>
      <c r="F11" s="640"/>
      <c r="G11" s="640"/>
    </row>
    <row r="12" spans="1:7" ht="13.2" x14ac:dyDescent="0.25">
      <c r="A12" s="641"/>
      <c r="B12" s="621"/>
      <c r="C12" s="63"/>
      <c r="D12" s="63" t="s">
        <v>220</v>
      </c>
      <c r="E12" s="63"/>
      <c r="F12" s="621"/>
      <c r="G12" s="621"/>
    </row>
    <row r="13" spans="1:7" ht="7.5" customHeight="1" x14ac:dyDescent="0.25">
      <c r="A13" s="640"/>
      <c r="B13" s="640"/>
      <c r="C13" s="640"/>
      <c r="D13" s="640"/>
      <c r="E13" s="642"/>
      <c r="F13" s="640"/>
      <c r="G13" s="640"/>
    </row>
    <row r="14" spans="1:7" ht="112.5" customHeight="1" x14ac:dyDescent="0.25">
      <c r="A14" s="640"/>
      <c r="B14" s="640"/>
      <c r="C14" s="640"/>
      <c r="D14" s="640"/>
      <c r="E14" s="642"/>
      <c r="F14" s="640"/>
      <c r="G14" s="640"/>
    </row>
    <row r="15" spans="1:7" ht="18.75" customHeight="1" x14ac:dyDescent="0.25">
      <c r="A15" s="643"/>
      <c r="B15" s="643"/>
      <c r="C15" s="643"/>
      <c r="D15" s="643"/>
      <c r="E15" s="642"/>
      <c r="F15" s="640"/>
      <c r="G15" s="640"/>
    </row>
    <row r="16" spans="1:7" ht="17.25" customHeight="1" x14ac:dyDescent="0.25">
      <c r="A16" s="643"/>
      <c r="B16" s="643"/>
      <c r="C16" s="643"/>
      <c r="D16" s="643"/>
      <c r="E16" s="643"/>
      <c r="F16" s="640"/>
      <c r="G16" s="640"/>
    </row>
    <row r="17" spans="1:7" ht="12.75" customHeight="1" x14ac:dyDescent="0.25">
      <c r="A17" s="644"/>
      <c r="B17" s="645"/>
      <c r="C17" s="646"/>
      <c r="D17" s="647"/>
      <c r="E17" s="642"/>
      <c r="F17" s="640"/>
      <c r="G17" s="640"/>
    </row>
    <row r="18" spans="1:7" ht="13.2" x14ac:dyDescent="0.25">
      <c r="A18" s="640"/>
      <c r="B18" s="640"/>
      <c r="C18" s="640"/>
      <c r="D18" s="640"/>
      <c r="E18" s="642"/>
      <c r="F18" s="640"/>
      <c r="G18" s="64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898DC-D57D-43F9-8C52-149CEE0F79F5}">
  <sheetPr>
    <pageSetUpPr fitToPage="1"/>
  </sheetPr>
  <dimension ref="A1:P42"/>
  <sheetViews>
    <sheetView showGridLines="0" showZeros="0" zoomScaleNormal="100" workbookViewId="0">
      <selection activeCell="C25" sqref="C25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648" t="str">
        <f>'Altalanos IV-U12-FB'!$A$6</f>
        <v>OB</v>
      </c>
      <c r="B1" s="649"/>
      <c r="C1" s="649"/>
      <c r="D1" s="640"/>
      <c r="E1" s="640"/>
      <c r="F1" s="650"/>
      <c r="G1" s="640"/>
      <c r="H1" s="640"/>
      <c r="I1" s="640"/>
      <c r="J1" s="640"/>
      <c r="K1" s="640"/>
      <c r="L1" s="640"/>
      <c r="M1" s="640"/>
      <c r="N1" s="651"/>
    </row>
    <row r="2" spans="1:14" ht="13.2" x14ac:dyDescent="0.25">
      <c r="A2" s="652"/>
      <c r="B2" s="653"/>
      <c r="C2" s="653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50"/>
    </row>
    <row r="3" spans="1:14" s="77" customFormat="1" ht="39.75" customHeight="1" thickBot="1" x14ac:dyDescent="0.35">
      <c r="A3" s="654"/>
      <c r="B3" s="655" t="s">
        <v>221</v>
      </c>
      <c r="C3" s="656"/>
      <c r="D3" s="657"/>
      <c r="E3" s="657"/>
      <c r="F3" s="658"/>
      <c r="G3" s="657"/>
      <c r="H3" s="659"/>
      <c r="I3" s="658"/>
      <c r="J3" s="657"/>
      <c r="K3" s="657"/>
      <c r="L3" s="657"/>
      <c r="M3" s="657"/>
      <c r="N3" s="659"/>
    </row>
    <row r="4" spans="1:14" s="84" customFormat="1" ht="9.6" x14ac:dyDescent="0.3">
      <c r="A4" s="658" t="s">
        <v>222</v>
      </c>
      <c r="B4" s="656" t="s">
        <v>215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</row>
    <row r="5" spans="1:14" s="86" customFormat="1" ht="12.75" customHeight="1" x14ac:dyDescent="0.3">
      <c r="A5" s="661">
        <f>'Altalanos IV-U12-FB'!$A$10</f>
        <v>46147</v>
      </c>
      <c r="B5" s="662" t="str">
        <f>'Altalanos IV-U12-FB'!$C$10</f>
        <v>Berettyóújfalu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4"/>
      <c r="N5" s="664"/>
    </row>
    <row r="6" spans="1:14" s="77" customFormat="1" ht="60" customHeight="1" thickBot="1" x14ac:dyDescent="0.35">
      <c r="A6" s="1074" t="s">
        <v>223</v>
      </c>
      <c r="B6" s="1074"/>
      <c r="C6" s="665"/>
      <c r="D6" s="665"/>
      <c r="E6" s="665"/>
      <c r="F6" s="666"/>
      <c r="G6" s="667"/>
      <c r="H6" s="665"/>
      <c r="I6" s="666"/>
      <c r="J6" s="665"/>
      <c r="K6" s="665"/>
      <c r="L6" s="665"/>
      <c r="M6" s="665"/>
      <c r="N6" s="668"/>
    </row>
    <row r="7" spans="1:14" s="84" customFormat="1" ht="13.5" hidden="1" customHeight="1" x14ac:dyDescent="0.3">
      <c r="A7" s="669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60"/>
    </row>
    <row r="8" spans="1:14" s="97" customFormat="1" ht="12.75" hidden="1" customHeight="1" x14ac:dyDescent="0.3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63"/>
    </row>
    <row r="9" spans="1:14" s="84" customFormat="1" ht="13.2" hidden="1" x14ac:dyDescent="0.3">
      <c r="A9" s="673"/>
      <c r="B9" s="674"/>
      <c r="C9" s="675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6"/>
    </row>
    <row r="10" spans="1:14" s="84" customFormat="1" ht="9.6" hidden="1" x14ac:dyDescent="0.3">
      <c r="A10" s="669"/>
      <c r="B10" s="67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</row>
    <row r="11" spans="1:14" s="86" customFormat="1" ht="12.75" hidden="1" customHeight="1" x14ac:dyDescent="0.3">
      <c r="A11" s="677"/>
      <c r="B11" s="678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4"/>
      <c r="N11" s="660"/>
    </row>
    <row r="12" spans="1:14" s="84" customFormat="1" ht="9.6" hidden="1" x14ac:dyDescent="0.3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60"/>
    </row>
    <row r="13" spans="1:14" s="97" customFormat="1" ht="12.75" hidden="1" customHeight="1" x14ac:dyDescent="0.3">
      <c r="A13" s="671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23"/>
    </row>
    <row r="14" spans="1:14" s="84" customFormat="1" ht="13.2" hidden="1" x14ac:dyDescent="0.3">
      <c r="A14" s="673"/>
      <c r="B14" s="674"/>
      <c r="C14" s="675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6"/>
    </row>
    <row r="15" spans="1:14" s="84" customFormat="1" ht="9.6" hidden="1" x14ac:dyDescent="0.3">
      <c r="A15" s="669"/>
      <c r="B15" s="67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</row>
    <row r="16" spans="1:14" s="84" customFormat="1" ht="13.2" hidden="1" x14ac:dyDescent="0.3">
      <c r="A16" s="677"/>
      <c r="B16" s="678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  <c r="N16" s="660"/>
    </row>
    <row r="17" spans="1:16" s="84" customFormat="1" ht="9.6" hidden="1" x14ac:dyDescent="0.3">
      <c r="A17" s="669"/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60"/>
    </row>
    <row r="18" spans="1:16" s="97" customFormat="1" ht="12.75" hidden="1" customHeight="1" x14ac:dyDescent="0.3">
      <c r="A18" s="671"/>
      <c r="B18" s="672"/>
      <c r="C18" s="672"/>
      <c r="D18" s="672"/>
      <c r="E18" s="672"/>
      <c r="F18" s="672"/>
      <c r="G18" s="672"/>
      <c r="H18" s="672"/>
      <c r="I18" s="672"/>
      <c r="J18" s="672"/>
      <c r="K18" s="672"/>
      <c r="L18" s="672"/>
      <c r="M18" s="672"/>
      <c r="N18" s="623"/>
    </row>
    <row r="19" spans="1:16" s="97" customFormat="1" ht="7.5" hidden="1" customHeight="1" thickBot="1" x14ac:dyDescent="0.35">
      <c r="A19" s="679"/>
      <c r="B19" s="679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3"/>
    </row>
    <row r="20" spans="1:16" s="84" customFormat="1" ht="13.8" thickBot="1" x14ac:dyDescent="0.35">
      <c r="A20" s="680" t="s">
        <v>224</v>
      </c>
      <c r="B20" s="681"/>
      <c r="C20" s="675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6"/>
    </row>
    <row r="21" spans="1:16" s="84" customFormat="1" ht="9.6" x14ac:dyDescent="0.3">
      <c r="A21" s="682" t="s">
        <v>225</v>
      </c>
      <c r="B21" s="683" t="s">
        <v>226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P21" s="111" t="s">
        <v>227</v>
      </c>
    </row>
    <row r="22" spans="1:16" s="84" customFormat="1" ht="19.5" customHeight="1" x14ac:dyDescent="0.3">
      <c r="A22" s="112"/>
      <c r="B22" s="113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660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4"/>
      <c r="N23" s="660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4"/>
      <c r="N24" s="660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60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60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4"/>
      <c r="N27" s="660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4"/>
      <c r="N28" s="660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4"/>
      <c r="N29" s="660"/>
      <c r="P29" s="114" t="str">
        <f t="shared" si="0"/>
        <v xml:space="preserve"> </v>
      </c>
    </row>
    <row r="30" spans="1:16" ht="13.8" thickBot="1" x14ac:dyDescent="0.3">
      <c r="A30" s="640"/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84"/>
      <c r="P30" s="118" t="s">
        <v>228</v>
      </c>
    </row>
    <row r="31" spans="1:16" ht="13.2" x14ac:dyDescent="0.25">
      <c r="A31" s="640"/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84"/>
    </row>
    <row r="32" spans="1:16" ht="13.2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84"/>
    </row>
    <row r="33" spans="1:14" ht="13.2" x14ac:dyDescent="0.25">
      <c r="A33" s="640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84"/>
    </row>
    <row r="34" spans="1:14" ht="13.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84"/>
    </row>
    <row r="35" spans="1:14" ht="13.2" x14ac:dyDescent="0.25">
      <c r="A35" s="640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84"/>
    </row>
    <row r="36" spans="1:14" ht="13.2" x14ac:dyDescent="0.25">
      <c r="A36" s="640"/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84"/>
    </row>
    <row r="37" spans="1:14" ht="13.2" x14ac:dyDescent="0.25">
      <c r="A37" s="640"/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84"/>
    </row>
    <row r="38" spans="1:14" ht="13.2" x14ac:dyDescent="0.25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84"/>
    </row>
    <row r="39" spans="1:14" ht="13.2" x14ac:dyDescent="0.25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84"/>
    </row>
    <row r="40" spans="1:14" ht="13.2" x14ac:dyDescent="0.25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84"/>
    </row>
    <row r="41" spans="1:14" ht="13.2" x14ac:dyDescent="0.25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84"/>
    </row>
    <row r="42" spans="1:14" ht="13.2" x14ac:dyDescent="0.25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84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4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97B-C7A2-4624-AB8B-6595CC400814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5" sqref="D15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IV-U12-FB'!$A$6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IV-U12-FB'!$A$8</f>
        <v>IV.kcs Tenisz U12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685"/>
      <c r="K3" s="686"/>
      <c r="L3" s="686"/>
      <c r="M3" s="686"/>
      <c r="N3" s="687" t="s">
        <v>233</v>
      </c>
      <c r="O3" s="688"/>
      <c r="P3" s="689"/>
      <c r="Q3" s="690"/>
    </row>
    <row r="4" spans="1:17" s="77" customFormat="1" ht="13.2" x14ac:dyDescent="0.3">
      <c r="A4" s="658" t="s">
        <v>222</v>
      </c>
      <c r="B4" s="658"/>
      <c r="C4" s="656" t="s">
        <v>215</v>
      </c>
      <c r="D4" s="658" t="s">
        <v>88</v>
      </c>
      <c r="E4" s="691"/>
      <c r="G4" s="692"/>
      <c r="H4" s="693" t="s">
        <v>234</v>
      </c>
      <c r="I4" s="694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IV-U12-FB'!$A$10</f>
        <v>46147</v>
      </c>
      <c r="B5" s="153"/>
      <c r="C5" s="154" t="str">
        <f>'Altalanos IV-U12-FB'!$C$10</f>
        <v>Berettyóújfalu</v>
      </c>
      <c r="D5" s="155" t="str">
        <f>'Altalanos IV-U12-FB'!$D$10</f>
        <v xml:space="preserve">  </v>
      </c>
      <c r="E5" s="155"/>
      <c r="F5" s="155"/>
      <c r="G5" s="155"/>
      <c r="H5" s="156">
        <f>'Altalanos IV-U12-FB'!$E$10</f>
        <v>0</v>
      </c>
      <c r="I5" s="157"/>
      <c r="J5" s="158"/>
      <c r="K5" s="156"/>
      <c r="L5" s="156"/>
      <c r="M5" s="156"/>
      <c r="N5" s="158"/>
      <c r="O5" s="155"/>
      <c r="P5" s="155"/>
      <c r="Q5" s="695"/>
    </row>
    <row r="6" spans="1:17" ht="30" customHeight="1" thickBot="1" x14ac:dyDescent="0.3">
      <c r="A6" s="696" t="s">
        <v>235</v>
      </c>
      <c r="B6" s="697" t="s">
        <v>225</v>
      </c>
      <c r="C6" s="697" t="s">
        <v>226</v>
      </c>
      <c r="D6" s="697" t="s">
        <v>236</v>
      </c>
      <c r="E6" s="698" t="s">
        <v>237</v>
      </c>
      <c r="F6" s="698" t="s">
        <v>238</v>
      </c>
      <c r="G6" s="698" t="s">
        <v>239</v>
      </c>
      <c r="H6" s="699" t="s">
        <v>240</v>
      </c>
      <c r="I6" s="700"/>
      <c r="J6" s="165" t="s">
        <v>241</v>
      </c>
      <c r="K6" s="166" t="s">
        <v>242</v>
      </c>
      <c r="L6" s="167" t="s">
        <v>243</v>
      </c>
      <c r="M6" s="168" t="s">
        <v>244</v>
      </c>
      <c r="N6" s="701" t="s">
        <v>245</v>
      </c>
      <c r="O6" s="702" t="s">
        <v>246</v>
      </c>
      <c r="P6" s="171" t="s">
        <v>247</v>
      </c>
      <c r="Q6" s="698" t="s">
        <v>248</v>
      </c>
    </row>
    <row r="7" spans="1:17" ht="18.75" customHeight="1" x14ac:dyDescent="0.25">
      <c r="A7" s="172">
        <v>1</v>
      </c>
      <c r="B7" s="173" t="s">
        <v>42</v>
      </c>
      <c r="C7" s="173"/>
      <c r="D7" s="173" t="s">
        <v>102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159</v>
      </c>
      <c r="C8" s="173"/>
      <c r="D8" s="173" t="s">
        <v>124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44</v>
      </c>
      <c r="C9" s="173"/>
      <c r="D9" s="173" t="s">
        <v>124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45</v>
      </c>
      <c r="C10" s="173"/>
      <c r="D10" s="173" t="s">
        <v>128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 t="s">
        <v>73</v>
      </c>
      <c r="C11" s="173"/>
      <c r="D11" s="173" t="s">
        <v>133</v>
      </c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300" priority="12" stopIfTrue="1">
      <formula>$Q7&gt;=1</formula>
    </cfRule>
  </conditionalFormatting>
  <conditionalFormatting sqref="E7:E27 E29:E37">
    <cfRule type="expression" dxfId="299" priority="2" stopIfTrue="1">
      <formula>AND(ROUNDDOWN(($A$4-E7)/365.25,0)&lt;=13,G7&lt;&gt;"OK")</formula>
    </cfRule>
    <cfRule type="expression" dxfId="298" priority="3" stopIfTrue="1">
      <formula>AND(ROUNDDOWN(($A$4-E7)/365.25,0)&lt;=14,G7&lt;&gt;"OK")</formula>
    </cfRule>
    <cfRule type="expression" dxfId="297" priority="4" stopIfTrue="1">
      <formula>AND(ROUNDDOWN(($A$4-E7)/365.25,0)&lt;=17,G7&lt;&gt;"OK")</formula>
    </cfRule>
  </conditionalFormatting>
  <conditionalFormatting sqref="B7:D14">
    <cfRule type="expression" dxfId="296" priority="16" stopIfTrue="1">
      <formula>$Q7&gt;=1</formula>
    </cfRule>
    <cfRule type="expression" dxfId="295" priority="17" stopIfTrue="1">
      <formula>$Q7&gt;=1</formula>
    </cfRule>
  </conditionalFormatting>
  <conditionalFormatting sqref="J7:J14">
    <cfRule type="cellIs" dxfId="294" priority="7" stopIfTrue="1" operator="equal">
      <formula>"Z"</formula>
    </cfRule>
  </conditionalFormatting>
  <conditionalFormatting sqref="E7:E156">
    <cfRule type="expression" dxfId="293" priority="8" stopIfTrue="1">
      <formula>AND(ROUNDDOWN(($A$4-E7)/365.25,0)&lt;=13,G7&lt;&gt;"OK")</formula>
    </cfRule>
    <cfRule type="expression" dxfId="292" priority="9" stopIfTrue="1">
      <formula>AND(ROUNDDOWN(($A$4-E7)/365.25,0)&lt;=14,G7&lt;&gt;"OK")</formula>
    </cfRule>
    <cfRule type="expression" dxfId="291" priority="10" stopIfTrue="1">
      <formula>AND(ROUNDDOWN(($A$4-E7)/365.25,0)&lt;=17,G7&lt;&gt;"OK")</formula>
    </cfRule>
  </conditionalFormatting>
  <conditionalFormatting sqref="J7:J156">
    <cfRule type="cellIs" dxfId="290" priority="11" stopIfTrue="1" operator="equal">
      <formula>"Z"</formula>
    </cfRule>
  </conditionalFormatting>
  <conditionalFormatting sqref="A7:D156">
    <cfRule type="expression" dxfId="289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060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E041-B53A-40AA-AE49-28DDF697F277}">
  <sheetPr>
    <tabColor indexed="11"/>
  </sheetPr>
  <dimension ref="A1:AK43"/>
  <sheetViews>
    <sheetView showZeros="0" zoomScaleNormal="100" workbookViewId="0">
      <selection activeCell="B16" sqref="B16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10.5546875" style="31" customWidth="1"/>
    <col min="10" max="10" width="7.88671875" style="31" customWidth="1"/>
    <col min="11" max="12" width="8.5546875" style="31" customWidth="1"/>
    <col min="13" max="13" width="7.88671875" style="31" customWidth="1"/>
    <col min="14" max="14" width="8.6640625" style="31"/>
    <col min="15" max="15" width="5.109375" style="31" customWidth="1"/>
    <col min="16" max="16" width="11.5546875" style="31" customWidth="1"/>
    <col min="17" max="17" width="9.33203125" style="31" customWidth="1"/>
    <col min="18" max="24" width="8.6640625" style="31"/>
    <col min="25" max="37" width="11.5546875" style="31" hidden="1" customWidth="1"/>
    <col min="38" max="16384" width="8.6640625" style="31"/>
  </cols>
  <sheetData>
    <row r="1" spans="1:37" ht="24" customHeight="1" x14ac:dyDescent="0.25">
      <c r="A1" s="1075" t="str">
        <f>'Altalanos IV-U12-FB'!$A$6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IV-U12-FB'!$A$8</f>
        <v>IV.kcs Tenisz U12 Fiú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658" t="s">
        <v>222</v>
      </c>
      <c r="B3" s="658"/>
      <c r="C3" s="658"/>
      <c r="D3" s="658"/>
      <c r="E3" s="658" t="s">
        <v>215</v>
      </c>
      <c r="F3" s="658"/>
      <c r="G3" s="658"/>
      <c r="H3" s="658" t="s">
        <v>88</v>
      </c>
      <c r="I3" s="658"/>
      <c r="J3" s="703"/>
      <c r="K3" s="658"/>
      <c r="L3" s="659" t="s">
        <v>234</v>
      </c>
      <c r="M3" s="658"/>
      <c r="N3" s="227"/>
      <c r="O3" s="228"/>
      <c r="P3" s="227"/>
      <c r="Q3" s="228"/>
      <c r="R3" s="771"/>
      <c r="S3" s="213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IV-U12-FB'!$A$10</f>
        <v>46147</v>
      </c>
      <c r="B4" s="1076"/>
      <c r="C4" s="1076"/>
      <c r="D4" s="231"/>
      <c r="E4" s="232" t="str">
        <f>'Altalanos IV-U12-FB'!$C$10</f>
        <v>Berettyóújfalu</v>
      </c>
      <c r="F4" s="232"/>
      <c r="G4" s="232"/>
      <c r="H4" s="233"/>
      <c r="I4" s="232"/>
      <c r="J4" s="234"/>
      <c r="K4" s="233"/>
      <c r="L4" s="235">
        <f>'Altalanos IV-U12-FB'!$E$10</f>
        <v>0</v>
      </c>
      <c r="M4" s="233"/>
      <c r="N4" s="236"/>
      <c r="O4" s="237"/>
      <c r="P4" s="229" t="s">
        <v>249</v>
      </c>
      <c r="Q4" s="230" t="s">
        <v>326</v>
      </c>
      <c r="R4" s="230" t="s">
        <v>327</v>
      </c>
      <c r="S4" s="772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640"/>
      <c r="B5" s="640" t="s">
        <v>255</v>
      </c>
      <c r="C5" s="749" t="s">
        <v>256</v>
      </c>
      <c r="D5" s="640" t="s">
        <v>257</v>
      </c>
      <c r="E5" s="640" t="s">
        <v>258</v>
      </c>
      <c r="F5" s="640"/>
      <c r="G5" s="640" t="s">
        <v>226</v>
      </c>
      <c r="H5" s="640"/>
      <c r="I5" s="640" t="s">
        <v>236</v>
      </c>
      <c r="J5" s="640"/>
      <c r="K5" s="750" t="s">
        <v>259</v>
      </c>
      <c r="L5" s="750" t="s">
        <v>260</v>
      </c>
      <c r="M5" s="750" t="s">
        <v>261</v>
      </c>
      <c r="N5" s="213"/>
      <c r="O5" s="213"/>
      <c r="P5" s="238" t="s">
        <v>252</v>
      </c>
      <c r="Q5" s="239" t="s">
        <v>328</v>
      </c>
      <c r="R5" s="239" t="s">
        <v>329</v>
      </c>
      <c r="S5" s="772"/>
      <c r="Y5" s="224">
        <f>IF(OR('Altalanos IV-U12-FB'!$A$8="F1",'Altalanos IV-U12-FB'!$A$8="F2",'Altalanos IV-U12-FB'!$A$8="N1",'Altalanos IV-U12-FB'!$A$8="N2"),1,2)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42" t="s">
        <v>262</v>
      </c>
      <c r="Q6" s="243" t="s">
        <v>330</v>
      </c>
      <c r="R6" s="243" t="s">
        <v>250</v>
      </c>
      <c r="S6" s="772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768">
        <v>1</v>
      </c>
      <c r="C7" s="773">
        <f>IF($B7="","",VLOOKUP($B7,'1MD ELO IV-U12-FB'!$A$7:$O$22,5))</f>
        <v>0</v>
      </c>
      <c r="D7" s="773">
        <f>IF($B7="","",VLOOKUP($B7,'1MD ELO IV-U12-FB'!$A$7:$O$22,15))</f>
        <v>0</v>
      </c>
      <c r="E7" s="1095" t="str">
        <f>UPPER(IF($B7="","",VLOOKUP($B7,'1MD ELO IV-U12-FB'!$A$7:$O$22,2)))</f>
        <v>KOVÁCS MÁRTON</v>
      </c>
      <c r="F7" s="1095"/>
      <c r="G7" s="1095">
        <f>IF($B7="","",VLOOKUP($B7,'1MD ELO IV-U12-FB'!$A$7:$O$22,3))</f>
        <v>0</v>
      </c>
      <c r="H7" s="1095"/>
      <c r="I7" s="774" t="str">
        <f>IF($B7="","",VLOOKUP($B7,'1MD ELO IV-U12-FB'!$A$7:$O$22,4))</f>
        <v>Debreceni Egyetem Kossuth Lajos Gyakorló Gimnáziuma és Általános Iskolája</v>
      </c>
      <c r="J7" s="244"/>
      <c r="K7" s="754"/>
      <c r="L7" s="755" t="str">
        <f>IF(K7="","",CONCATENATE(VLOOKUP($Y$3,$AB$1:$AK$1,K7)," pont"))</f>
        <v/>
      </c>
      <c r="M7" s="253"/>
      <c r="N7" s="213"/>
      <c r="O7" s="213"/>
      <c r="P7" s="229" t="s">
        <v>331</v>
      </c>
      <c r="Q7" s="230" t="s">
        <v>253</v>
      </c>
      <c r="R7" s="230" t="s">
        <v>318</v>
      </c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769"/>
      <c r="C8" s="775"/>
      <c r="D8" s="775"/>
      <c r="E8" s="775"/>
      <c r="F8" s="775"/>
      <c r="G8" s="775"/>
      <c r="H8" s="775"/>
      <c r="I8" s="775"/>
      <c r="J8" s="244"/>
      <c r="K8" s="246"/>
      <c r="L8" s="246"/>
      <c r="M8" s="255"/>
      <c r="N8" s="213"/>
      <c r="O8" s="213"/>
      <c r="P8" s="238" t="s">
        <v>332</v>
      </c>
      <c r="Q8" s="239" t="s">
        <v>263</v>
      </c>
      <c r="R8" s="239" t="s">
        <v>333</v>
      </c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768">
        <v>2</v>
      </c>
      <c r="C9" s="773">
        <f>IF($B9="","",VLOOKUP($B9,'1MD ELO IV-U12-FB'!$A$7:$O$22,5))</f>
        <v>0</v>
      </c>
      <c r="D9" s="773">
        <f>IF($B9="","",VLOOKUP($B9,'1MD ELO IV-U12-FB'!$A$7:$O$22,15))</f>
        <v>0</v>
      </c>
      <c r="E9" s="1095" t="str">
        <f>UPPER(IF($B9="","",VLOOKUP($B9,'1MD ELO IV-U12-FB'!$A$7:$O$22,2)))</f>
        <v>FEKETE BENCE MÁTÉ</v>
      </c>
      <c r="F9" s="1095"/>
      <c r="G9" s="1095">
        <f>IF($B9="","",VLOOKUP($B9,'1MD ELO IV-U12-FB'!$A$7:$O$22,3))</f>
        <v>0</v>
      </c>
      <c r="H9" s="1095"/>
      <c r="I9" s="774" t="str">
        <f>IF($B9="","",VLOOKUP($B9,'1MD ELO IV-U12-FB'!$A$7:$O$22,4))</f>
        <v>Berettyóújfalui II. Rákóczi Ferenc Általános Iskola</v>
      </c>
      <c r="J9" s="244"/>
      <c r="K9" s="754"/>
      <c r="L9" s="755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769"/>
      <c r="C10" s="775"/>
      <c r="D10" s="775"/>
      <c r="E10" s="775"/>
      <c r="F10" s="775"/>
      <c r="G10" s="775"/>
      <c r="H10" s="775"/>
      <c r="I10" s="77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768">
        <v>3</v>
      </c>
      <c r="C11" s="773">
        <f>IF($B11="","",VLOOKUP($B11,'1MD ELO IV-U12-FB'!$A$7:$O$22,5))</f>
        <v>0</v>
      </c>
      <c r="D11" s="773">
        <f>IF($B11="","",VLOOKUP($B11,'1MD ELO IV-U12-FB'!$A$7:$O$22,15))</f>
        <v>0</v>
      </c>
      <c r="E11" s="1095" t="str">
        <f>UPPER(IF($B11="","",VLOOKUP($B11,'1MD ELO IV-U12-FB'!$A$7:$O$22,2)))</f>
        <v>RÁCZ KRISZTIÁN</v>
      </c>
      <c r="F11" s="1095"/>
      <c r="G11" s="1095">
        <f>IF($B11="","",VLOOKUP($B11,'1MD ELO IV-U12-FB'!$A$7:$O$22,3))</f>
        <v>0</v>
      </c>
      <c r="H11" s="1095"/>
      <c r="I11" s="774" t="str">
        <f>IF($B11="","",VLOOKUP($B11,'1MD ELO IV-U12-FB'!$A$7:$O$22,4))</f>
        <v>Berettyóújfalui II. Rákóczi Ferenc Általános Iskola</v>
      </c>
      <c r="J11" s="244"/>
      <c r="K11" s="754"/>
      <c r="L11" s="755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6"/>
      <c r="B12" s="769"/>
      <c r="C12" s="775"/>
      <c r="D12" s="775"/>
      <c r="E12" s="775"/>
      <c r="F12" s="775"/>
      <c r="G12" s="775"/>
      <c r="H12" s="775"/>
      <c r="I12" s="775"/>
      <c r="J12" s="244"/>
      <c r="K12" s="245"/>
      <c r="L12" s="245"/>
      <c r="M12" s="759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6" t="s">
        <v>319</v>
      </c>
      <c r="B13" s="768">
        <v>4</v>
      </c>
      <c r="C13" s="773">
        <f>IF($B13="","",VLOOKUP($B13,'1MD ELO IV-U12-FB'!$A$7:$O$22,5))</f>
        <v>0</v>
      </c>
      <c r="D13" s="773">
        <f>IF($B13="","",VLOOKUP($B13,'1MD ELO IV-U12-FB'!$A$7:$O$22,15))</f>
        <v>0</v>
      </c>
      <c r="E13" s="1095" t="str">
        <f>UPPER(IF($B13="","",VLOOKUP($B13,'1MD ELO IV-U12-FB'!$A$7:$O$22,2)))</f>
        <v>KOBRA BALÁZS</v>
      </c>
      <c r="F13" s="1095"/>
      <c r="G13" s="1095">
        <f>IF($B13="","",VLOOKUP($B13,'1MD ELO IV-U12-FB'!$A$7:$O$22,3))</f>
        <v>0</v>
      </c>
      <c r="H13" s="1095"/>
      <c r="I13" s="774" t="str">
        <f>IF($B13="","",VLOOKUP($B13,'1MD ELO IV-U12-FB'!$A$7:$O$22,4))</f>
        <v>Berettyóújfalui József Attila Általános Iskola</v>
      </c>
      <c r="J13" s="244"/>
      <c r="K13" s="754"/>
      <c r="L13" s="755" t="str">
        <f>IF(K13="","",CONCATENATE(VLOOKUP($Y$3,$AB$1:$AK$1,K13)," pont"))</f>
        <v/>
      </c>
      <c r="M13" s="253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6"/>
      <c r="B14" s="769"/>
      <c r="C14" s="775"/>
      <c r="D14" s="775"/>
      <c r="E14" s="775"/>
      <c r="F14" s="775"/>
      <c r="G14" s="775"/>
      <c r="H14" s="775"/>
      <c r="I14" s="775"/>
      <c r="J14" s="244"/>
      <c r="K14" s="246"/>
      <c r="L14" s="246"/>
      <c r="M14" s="759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6" t="s">
        <v>100</v>
      </c>
      <c r="B15" s="768">
        <v>5</v>
      </c>
      <c r="C15" s="773">
        <f>IF($B15="","",VLOOKUP($B15,'1MD ELO IV-U12-FB'!$A$7:$O$22,5))</f>
        <v>0</v>
      </c>
      <c r="D15" s="773">
        <f>IF($B15="","",VLOOKUP($B15,'1MD ELO IV-U12-FB'!$A$7:$O$22,15))</f>
        <v>0</v>
      </c>
      <c r="E15" s="1095" t="str">
        <f>UPPER(IF($B15="","",VLOOKUP($B15,'1MD ELO IV-U12-FB'!$A$7:$O$22,2)))</f>
        <v>TAKÁCS DÁNIEL</v>
      </c>
      <c r="F15" s="1095"/>
      <c r="G15" s="1095">
        <f>IF($B15="","",VLOOKUP($B15,'1MD ELO IV-U12-FB'!$A$7:$O$22,3))</f>
        <v>0</v>
      </c>
      <c r="H15" s="1095"/>
      <c r="I15" s="774" t="str">
        <f>IF($B15="","",VLOOKUP($B15,'1MD ELO IV-U12-FB'!$A$7:$O$22,4))</f>
        <v>Berettyóújfalui Diószegi Kis István Református Két Tanítási Nyelvű Általános Iskola és Alapfokú Művészeti Iskola</v>
      </c>
      <c r="J15" s="244"/>
      <c r="K15" s="754"/>
      <c r="L15" s="755" t="str">
        <f>IF(K15="","",CONCATENATE(VLOOKUP($Y$3,$AB$1:$AK$1,K15)," pont"))</f>
        <v/>
      </c>
      <c r="M15" s="253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KOVÁCS MÁRTON</v>
      </c>
      <c r="E18" s="1078"/>
      <c r="F18" s="1078" t="str">
        <f>E9</f>
        <v>FEKETE BENCE MÁTÉ</v>
      </c>
      <c r="G18" s="1078"/>
      <c r="H18" s="1078" t="str">
        <f>E11</f>
        <v>RÁCZ KRISZTIÁN</v>
      </c>
      <c r="I18" s="1078"/>
      <c r="J18" s="1078" t="str">
        <f>E13</f>
        <v>KOBRA BALÁZS</v>
      </c>
      <c r="K18" s="1078"/>
      <c r="L18" s="1078" t="str">
        <f>E15</f>
        <v>TAKÁCS DÁNIEL</v>
      </c>
      <c r="M18" s="1078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KOVÁCS MÁRTON</v>
      </c>
      <c r="C19" s="1079"/>
      <c r="D19" s="1080"/>
      <c r="E19" s="1080"/>
      <c r="F19" s="1081"/>
      <c r="G19" s="1081"/>
      <c r="H19" s="1081"/>
      <c r="I19" s="1081"/>
      <c r="J19" s="1078"/>
      <c r="K19" s="1078"/>
      <c r="L19" s="1078"/>
      <c r="M19" s="1078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FEKETE BENCE MÁTÉ</v>
      </c>
      <c r="C20" s="1079"/>
      <c r="D20" s="1081"/>
      <c r="E20" s="1081"/>
      <c r="F20" s="1080"/>
      <c r="G20" s="1080"/>
      <c r="H20" s="1081"/>
      <c r="I20" s="1081"/>
      <c r="J20" s="1081"/>
      <c r="K20" s="1081"/>
      <c r="L20" s="1078"/>
      <c r="M20" s="1078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RÁCZ KRISZTIÁN</v>
      </c>
      <c r="C21" s="1079"/>
      <c r="D21" s="1081"/>
      <c r="E21" s="1081"/>
      <c r="F21" s="1081"/>
      <c r="G21" s="1081"/>
      <c r="H21" s="1080"/>
      <c r="I21" s="1080"/>
      <c r="J21" s="1081"/>
      <c r="K21" s="1081"/>
      <c r="L21" s="1081"/>
      <c r="M21" s="1081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8.75" customHeight="1" x14ac:dyDescent="0.25">
      <c r="A22" s="257" t="s">
        <v>319</v>
      </c>
      <c r="B22" s="1079" t="str">
        <f>E13</f>
        <v>KOBRA BALÁZS</v>
      </c>
      <c r="C22" s="1079"/>
      <c r="D22" s="1081"/>
      <c r="E22" s="1081"/>
      <c r="F22" s="1081"/>
      <c r="G22" s="1081"/>
      <c r="H22" s="1078"/>
      <c r="I22" s="1078"/>
      <c r="J22" s="1080"/>
      <c r="K22" s="1080"/>
      <c r="L22" s="1081"/>
      <c r="M22" s="1081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8.75" customHeight="1" x14ac:dyDescent="0.25">
      <c r="A23" s="257" t="s">
        <v>100</v>
      </c>
      <c r="B23" s="1079" t="str">
        <f>E15</f>
        <v>TAKÁCS DÁNIEL</v>
      </c>
      <c r="C23" s="1079"/>
      <c r="D23" s="1081"/>
      <c r="E23" s="1081"/>
      <c r="F23" s="1081"/>
      <c r="G23" s="1081"/>
      <c r="H23" s="1078"/>
      <c r="I23" s="1078"/>
      <c r="J23" s="1078"/>
      <c r="K23" s="1078"/>
      <c r="L23" s="1080"/>
      <c r="M23" s="1080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44"/>
      <c r="O32" s="213"/>
      <c r="P32" s="213"/>
      <c r="Q32" s="213"/>
      <c r="R32" s="213"/>
      <c r="S32" s="213"/>
    </row>
    <row r="33" spans="1:19" ht="13.2" x14ac:dyDescent="0.25">
      <c r="A33" s="718" t="s">
        <v>257</v>
      </c>
      <c r="B33" s="719"/>
      <c r="C33" s="720"/>
      <c r="D33" s="763" t="s">
        <v>274</v>
      </c>
      <c r="E33" s="764" t="s">
        <v>275</v>
      </c>
      <c r="F33" s="765"/>
      <c r="G33" s="763" t="s">
        <v>274</v>
      </c>
      <c r="H33" s="764" t="s">
        <v>276</v>
      </c>
      <c r="I33" s="766"/>
      <c r="J33" s="764" t="s">
        <v>277</v>
      </c>
      <c r="K33" s="767" t="s">
        <v>278</v>
      </c>
      <c r="L33" s="640"/>
      <c r="M33" s="765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97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727"/>
      <c r="B36" s="728"/>
      <c r="C36" s="730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731"/>
      <c r="B37" s="732"/>
      <c r="C37" s="733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734"/>
      <c r="B38" s="735"/>
      <c r="C38" s="736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737"/>
      <c r="B39" s="738"/>
      <c r="C39" s="733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737"/>
      <c r="B40" s="738"/>
      <c r="C40" s="740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741"/>
      <c r="B41" s="742"/>
      <c r="C41" s="744"/>
      <c r="D41" s="311"/>
      <c r="E41" s="312"/>
      <c r="F41" s="258"/>
      <c r="G41" s="313" t="s">
        <v>290</v>
      </c>
      <c r="H41" s="282"/>
      <c r="I41" s="314"/>
      <c r="J41" s="315"/>
      <c r="K41" s="281">
        <f>L4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3 E15">
    <cfRule type="cellIs" dxfId="288" priority="3" stopIfTrue="1" operator="equal">
      <formula>"Bye"</formula>
    </cfRule>
  </conditionalFormatting>
  <conditionalFormatting sqref="R41">
    <cfRule type="expression" dxfId="28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6D58-145F-4EF1-867C-96543B48ED18}">
  <dimension ref="A1:G18"/>
  <sheetViews>
    <sheetView showGridLines="0" showZeros="0" zoomScaleNormal="100" workbookViewId="0">
      <selection activeCell="D28" sqref="D28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617" t="s">
        <v>203</v>
      </c>
      <c r="B1" s="618"/>
      <c r="C1" s="618"/>
      <c r="D1" s="619"/>
      <c r="E1" s="620"/>
      <c r="F1" s="621"/>
      <c r="G1" s="621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622"/>
      <c r="G2" s="622"/>
    </row>
    <row r="3" spans="1:7" ht="6" customHeight="1" thickBot="1" x14ac:dyDescent="0.3">
      <c r="A3" s="623"/>
      <c r="B3" s="624"/>
      <c r="C3" s="624"/>
      <c r="D3" s="624"/>
      <c r="E3" s="625"/>
      <c r="F3" s="621"/>
      <c r="G3" s="621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621"/>
      <c r="G4" s="621"/>
    </row>
    <row r="5" spans="1:7" ht="15" customHeight="1" x14ac:dyDescent="0.25">
      <c r="A5" s="626" t="s">
        <v>206</v>
      </c>
      <c r="B5" s="627"/>
      <c r="C5" s="627"/>
      <c r="D5" s="627"/>
      <c r="E5" s="628"/>
      <c r="F5" s="629"/>
      <c r="G5" s="630"/>
    </row>
    <row r="6" spans="1:7" ht="24.6" x14ac:dyDescent="0.25">
      <c r="A6" s="46" t="s">
        <v>207</v>
      </c>
      <c r="B6" s="47"/>
      <c r="C6" s="631"/>
      <c r="D6" s="632"/>
      <c r="E6" s="633"/>
      <c r="F6" s="621"/>
      <c r="G6" s="621"/>
    </row>
    <row r="7" spans="1:7" ht="15" customHeight="1" x14ac:dyDescent="0.25">
      <c r="A7" s="634" t="s">
        <v>208</v>
      </c>
      <c r="B7" s="634" t="s">
        <v>209</v>
      </c>
      <c r="C7" s="634" t="s">
        <v>210</v>
      </c>
      <c r="D7" s="634" t="s">
        <v>211</v>
      </c>
      <c r="E7" s="634" t="s">
        <v>212</v>
      </c>
      <c r="F7" s="629"/>
      <c r="G7" s="630"/>
    </row>
    <row r="8" spans="1:7" ht="16.5" customHeight="1" x14ac:dyDescent="0.25">
      <c r="A8" s="52" t="s">
        <v>334</v>
      </c>
      <c r="B8" s="52"/>
      <c r="C8" s="52"/>
      <c r="D8" s="52"/>
      <c r="E8" s="52"/>
      <c r="F8" s="621"/>
      <c r="G8" s="621"/>
    </row>
    <row r="9" spans="1:7" ht="15" customHeight="1" x14ac:dyDescent="0.25">
      <c r="A9" s="626" t="s">
        <v>214</v>
      </c>
      <c r="B9" s="627"/>
      <c r="C9" s="635" t="s">
        <v>215</v>
      </c>
      <c r="D9" s="635"/>
      <c r="E9" s="636" t="s">
        <v>216</v>
      </c>
      <c r="F9" s="621"/>
      <c r="G9" s="621"/>
    </row>
    <row r="10" spans="1:7" ht="13.2" x14ac:dyDescent="0.25">
      <c r="A10" s="55">
        <v>46147</v>
      </c>
      <c r="B10" s="637"/>
      <c r="C10" s="57" t="s">
        <v>125</v>
      </c>
      <c r="D10" s="635" t="s">
        <v>292</v>
      </c>
      <c r="E10" s="58"/>
      <c r="F10" s="621"/>
      <c r="G10" s="621"/>
    </row>
    <row r="11" spans="1:7" ht="13.2" x14ac:dyDescent="0.25">
      <c r="A11" s="638"/>
      <c r="B11" s="627"/>
      <c r="C11" s="639" t="s">
        <v>217</v>
      </c>
      <c r="D11" s="639" t="s">
        <v>218</v>
      </c>
      <c r="E11" s="639" t="s">
        <v>219</v>
      </c>
      <c r="F11" s="640"/>
      <c r="G11" s="640"/>
    </row>
    <row r="12" spans="1:7" ht="13.2" x14ac:dyDescent="0.25">
      <c r="A12" s="641"/>
      <c r="B12" s="621"/>
      <c r="C12" s="63"/>
      <c r="D12" s="63" t="s">
        <v>220</v>
      </c>
      <c r="E12" s="63"/>
      <c r="F12" s="621"/>
      <c r="G12" s="621"/>
    </row>
    <row r="13" spans="1:7" ht="7.5" customHeight="1" x14ac:dyDescent="0.25">
      <c r="A13" s="640"/>
      <c r="B13" s="640"/>
      <c r="C13" s="640"/>
      <c r="D13" s="640"/>
      <c r="E13" s="642"/>
      <c r="F13" s="640"/>
      <c r="G13" s="640"/>
    </row>
    <row r="14" spans="1:7" ht="112.5" customHeight="1" x14ac:dyDescent="0.25">
      <c r="A14" s="640"/>
      <c r="B14" s="640"/>
      <c r="C14" s="640"/>
      <c r="D14" s="640"/>
      <c r="E14" s="642"/>
      <c r="F14" s="640"/>
      <c r="G14" s="640"/>
    </row>
    <row r="15" spans="1:7" ht="18.75" customHeight="1" x14ac:dyDescent="0.25">
      <c r="A15" s="643"/>
      <c r="B15" s="643"/>
      <c r="C15" s="643"/>
      <c r="D15" s="643"/>
      <c r="E15" s="642"/>
      <c r="F15" s="640"/>
      <c r="G15" s="640"/>
    </row>
    <row r="16" spans="1:7" ht="17.25" customHeight="1" x14ac:dyDescent="0.25">
      <c r="A16" s="643"/>
      <c r="B16" s="643"/>
      <c r="C16" s="643"/>
      <c r="D16" s="643"/>
      <c r="E16" s="643"/>
      <c r="F16" s="640"/>
      <c r="G16" s="640"/>
    </row>
    <row r="17" spans="1:7" ht="12.75" customHeight="1" x14ac:dyDescent="0.25">
      <c r="A17" s="644"/>
      <c r="B17" s="645"/>
      <c r="C17" s="646"/>
      <c r="D17" s="647"/>
      <c r="E17" s="642"/>
      <c r="F17" s="640"/>
      <c r="G17" s="640"/>
    </row>
    <row r="18" spans="1:7" ht="13.2" x14ac:dyDescent="0.25">
      <c r="A18" s="640"/>
      <c r="B18" s="640"/>
      <c r="C18" s="640"/>
      <c r="D18" s="640"/>
      <c r="E18" s="642"/>
      <c r="F18" s="640"/>
      <c r="G18" s="64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6616-857A-47CA-972B-5BE74B14D617}">
  <sheetPr>
    <pageSetUpPr fitToPage="1"/>
  </sheetPr>
  <dimension ref="A1:P42"/>
  <sheetViews>
    <sheetView showGridLines="0" showZeros="0" zoomScaleNormal="100" workbookViewId="0">
      <selection activeCell="D28" sqref="D28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648" t="str">
        <f>'Altalanos IV-U12-LB'!$A$6</f>
        <v>OB</v>
      </c>
      <c r="B1" s="649"/>
      <c r="C1" s="649"/>
      <c r="D1" s="640"/>
      <c r="E1" s="640"/>
      <c r="F1" s="650"/>
      <c r="G1" s="640"/>
      <c r="H1" s="640"/>
      <c r="I1" s="640"/>
      <c r="J1" s="640"/>
      <c r="K1" s="640"/>
      <c r="L1" s="640"/>
      <c r="M1" s="640"/>
      <c r="N1" s="651"/>
    </row>
    <row r="2" spans="1:14" ht="13.2" x14ac:dyDescent="0.25">
      <c r="A2" s="652"/>
      <c r="B2" s="653"/>
      <c r="C2" s="653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50"/>
    </row>
    <row r="3" spans="1:14" s="77" customFormat="1" ht="39.75" customHeight="1" thickBot="1" x14ac:dyDescent="0.35">
      <c r="A3" s="654"/>
      <c r="B3" s="655" t="s">
        <v>221</v>
      </c>
      <c r="C3" s="656"/>
      <c r="D3" s="657"/>
      <c r="E3" s="657"/>
      <c r="F3" s="658"/>
      <c r="G3" s="657"/>
      <c r="H3" s="659"/>
      <c r="I3" s="658"/>
      <c r="J3" s="657"/>
      <c r="K3" s="657"/>
      <c r="L3" s="657"/>
      <c r="M3" s="657"/>
      <c r="N3" s="659"/>
    </row>
    <row r="4" spans="1:14" s="84" customFormat="1" ht="9.6" x14ac:dyDescent="0.3">
      <c r="A4" s="658" t="s">
        <v>222</v>
      </c>
      <c r="B4" s="656" t="s">
        <v>215</v>
      </c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</row>
    <row r="5" spans="1:14" s="86" customFormat="1" ht="12.75" customHeight="1" x14ac:dyDescent="0.3">
      <c r="A5" s="661">
        <f>'Altalanos IV-U12-LB'!$A$10</f>
        <v>46147</v>
      </c>
      <c r="B5" s="662" t="str">
        <f>'Altalanos IV-U12-LB'!$C$10</f>
        <v>Berettyóújfalu</v>
      </c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4"/>
      <c r="N5" s="664"/>
    </row>
    <row r="6" spans="1:14" s="77" customFormat="1" ht="60" customHeight="1" thickBot="1" x14ac:dyDescent="0.35">
      <c r="A6" s="1074" t="s">
        <v>223</v>
      </c>
      <c r="B6" s="1074"/>
      <c r="C6" s="665"/>
      <c r="D6" s="665"/>
      <c r="E6" s="665"/>
      <c r="F6" s="666"/>
      <c r="G6" s="667"/>
      <c r="H6" s="665"/>
      <c r="I6" s="666"/>
      <c r="J6" s="665"/>
      <c r="K6" s="665"/>
      <c r="L6" s="665"/>
      <c r="M6" s="665"/>
      <c r="N6" s="668"/>
    </row>
    <row r="7" spans="1:14" s="84" customFormat="1" ht="13.5" hidden="1" customHeight="1" x14ac:dyDescent="0.3">
      <c r="A7" s="669"/>
      <c r="B7" s="670"/>
      <c r="C7" s="670"/>
      <c r="D7" s="670"/>
      <c r="E7" s="670"/>
      <c r="F7" s="670"/>
      <c r="G7" s="670"/>
      <c r="H7" s="670"/>
      <c r="I7" s="670"/>
      <c r="J7" s="670"/>
      <c r="K7" s="670"/>
      <c r="L7" s="670"/>
      <c r="M7" s="670"/>
      <c r="N7" s="660"/>
    </row>
    <row r="8" spans="1:14" s="97" customFormat="1" ht="12.75" hidden="1" customHeight="1" x14ac:dyDescent="0.3">
      <c r="A8" s="671"/>
      <c r="B8" s="672"/>
      <c r="C8" s="672"/>
      <c r="D8" s="672"/>
      <c r="E8" s="672"/>
      <c r="F8" s="672"/>
      <c r="G8" s="672"/>
      <c r="H8" s="672"/>
      <c r="I8" s="672"/>
      <c r="J8" s="672"/>
      <c r="K8" s="672"/>
      <c r="L8" s="672"/>
      <c r="M8" s="672"/>
      <c r="N8" s="663"/>
    </row>
    <row r="9" spans="1:14" s="84" customFormat="1" ht="13.2" hidden="1" x14ac:dyDescent="0.3">
      <c r="A9" s="673"/>
      <c r="B9" s="674"/>
      <c r="C9" s="675"/>
      <c r="D9" s="674"/>
      <c r="E9" s="674"/>
      <c r="F9" s="674"/>
      <c r="G9" s="674"/>
      <c r="H9" s="674"/>
      <c r="I9" s="674"/>
      <c r="J9" s="674"/>
      <c r="K9" s="674"/>
      <c r="L9" s="674"/>
      <c r="M9" s="674"/>
      <c r="N9" s="676"/>
    </row>
    <row r="10" spans="1:14" s="84" customFormat="1" ht="9.6" hidden="1" x14ac:dyDescent="0.3">
      <c r="A10" s="669"/>
      <c r="B10" s="670"/>
      <c r="C10" s="660"/>
      <c r="D10" s="660"/>
      <c r="E10" s="660"/>
      <c r="F10" s="660"/>
      <c r="G10" s="660"/>
      <c r="H10" s="660"/>
      <c r="I10" s="660"/>
      <c r="J10" s="660"/>
      <c r="K10" s="660"/>
      <c r="L10" s="660"/>
      <c r="M10" s="660"/>
      <c r="N10" s="660"/>
    </row>
    <row r="11" spans="1:14" s="86" customFormat="1" ht="12.75" hidden="1" customHeight="1" x14ac:dyDescent="0.3">
      <c r="A11" s="677"/>
      <c r="B11" s="678"/>
      <c r="C11" s="663"/>
      <c r="D11" s="663"/>
      <c r="E11" s="663"/>
      <c r="F11" s="663"/>
      <c r="G11" s="663"/>
      <c r="H11" s="663"/>
      <c r="I11" s="663"/>
      <c r="J11" s="663"/>
      <c r="K11" s="663"/>
      <c r="L11" s="663"/>
      <c r="M11" s="664"/>
      <c r="N11" s="660"/>
    </row>
    <row r="12" spans="1:14" s="84" customFormat="1" ht="9.6" hidden="1" x14ac:dyDescent="0.3">
      <c r="A12" s="669"/>
      <c r="B12" s="670"/>
      <c r="C12" s="670"/>
      <c r="D12" s="670"/>
      <c r="E12" s="670"/>
      <c r="F12" s="670"/>
      <c r="G12" s="670"/>
      <c r="H12" s="670"/>
      <c r="I12" s="670"/>
      <c r="J12" s="670"/>
      <c r="K12" s="670"/>
      <c r="L12" s="670"/>
      <c r="M12" s="670"/>
      <c r="N12" s="660"/>
    </row>
    <row r="13" spans="1:14" s="97" customFormat="1" ht="12.75" hidden="1" customHeight="1" x14ac:dyDescent="0.3">
      <c r="A13" s="671"/>
      <c r="B13" s="672"/>
      <c r="C13" s="672"/>
      <c r="D13" s="672"/>
      <c r="E13" s="672"/>
      <c r="F13" s="672"/>
      <c r="G13" s="672"/>
      <c r="H13" s="672"/>
      <c r="I13" s="672"/>
      <c r="J13" s="672"/>
      <c r="K13" s="672"/>
      <c r="L13" s="672"/>
      <c r="M13" s="672"/>
      <c r="N13" s="623"/>
    </row>
    <row r="14" spans="1:14" s="84" customFormat="1" ht="13.2" hidden="1" x14ac:dyDescent="0.3">
      <c r="A14" s="673"/>
      <c r="B14" s="674"/>
      <c r="C14" s="675"/>
      <c r="D14" s="674"/>
      <c r="E14" s="674"/>
      <c r="F14" s="674"/>
      <c r="G14" s="674"/>
      <c r="H14" s="674"/>
      <c r="I14" s="674"/>
      <c r="J14" s="674"/>
      <c r="K14" s="674"/>
      <c r="L14" s="674"/>
      <c r="M14" s="674"/>
      <c r="N14" s="676"/>
    </row>
    <row r="15" spans="1:14" s="84" customFormat="1" ht="9.6" hidden="1" x14ac:dyDescent="0.3">
      <c r="A15" s="669"/>
      <c r="B15" s="670"/>
      <c r="C15" s="660"/>
      <c r="D15" s="660"/>
      <c r="E15" s="660"/>
      <c r="F15" s="660"/>
      <c r="G15" s="660"/>
      <c r="H15" s="660"/>
      <c r="I15" s="660"/>
      <c r="J15" s="660"/>
      <c r="K15" s="660"/>
      <c r="L15" s="660"/>
      <c r="M15" s="660"/>
      <c r="N15" s="660"/>
    </row>
    <row r="16" spans="1:14" s="84" customFormat="1" ht="13.2" hidden="1" x14ac:dyDescent="0.3">
      <c r="A16" s="677"/>
      <c r="B16" s="678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4"/>
      <c r="N16" s="660"/>
    </row>
    <row r="17" spans="1:16" s="84" customFormat="1" ht="9.6" hidden="1" x14ac:dyDescent="0.3">
      <c r="A17" s="669"/>
      <c r="B17" s="670"/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60"/>
    </row>
    <row r="18" spans="1:16" s="97" customFormat="1" ht="12.75" hidden="1" customHeight="1" x14ac:dyDescent="0.3">
      <c r="A18" s="671"/>
      <c r="B18" s="672"/>
      <c r="C18" s="672"/>
      <c r="D18" s="672"/>
      <c r="E18" s="672"/>
      <c r="F18" s="672"/>
      <c r="G18" s="672"/>
      <c r="H18" s="672"/>
      <c r="I18" s="672"/>
      <c r="J18" s="672"/>
      <c r="K18" s="672"/>
      <c r="L18" s="672"/>
      <c r="M18" s="672"/>
      <c r="N18" s="623"/>
    </row>
    <row r="19" spans="1:16" s="97" customFormat="1" ht="7.5" hidden="1" customHeight="1" thickBot="1" x14ac:dyDescent="0.35">
      <c r="A19" s="679"/>
      <c r="B19" s="679"/>
      <c r="C19" s="625"/>
      <c r="D19" s="625"/>
      <c r="E19" s="625"/>
      <c r="F19" s="625"/>
      <c r="G19" s="625"/>
      <c r="H19" s="625"/>
      <c r="I19" s="625"/>
      <c r="J19" s="625"/>
      <c r="K19" s="625"/>
      <c r="L19" s="625"/>
      <c r="M19" s="625"/>
      <c r="N19" s="623"/>
    </row>
    <row r="20" spans="1:16" s="84" customFormat="1" ht="13.8" thickBot="1" x14ac:dyDescent="0.35">
      <c r="A20" s="680" t="s">
        <v>224</v>
      </c>
      <c r="B20" s="681"/>
      <c r="C20" s="675"/>
      <c r="D20" s="674"/>
      <c r="E20" s="674"/>
      <c r="F20" s="674"/>
      <c r="G20" s="674"/>
      <c r="H20" s="674"/>
      <c r="I20" s="674"/>
      <c r="J20" s="674"/>
      <c r="K20" s="674"/>
      <c r="L20" s="674"/>
      <c r="M20" s="674"/>
      <c r="N20" s="676"/>
    </row>
    <row r="21" spans="1:16" s="84" customFormat="1" ht="9.6" x14ac:dyDescent="0.3">
      <c r="A21" s="682" t="s">
        <v>225</v>
      </c>
      <c r="B21" s="683" t="s">
        <v>226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P21" s="111" t="s">
        <v>227</v>
      </c>
    </row>
    <row r="22" spans="1:16" s="84" customFormat="1" ht="19.5" customHeight="1" x14ac:dyDescent="0.3">
      <c r="A22" s="112"/>
      <c r="B22" s="113"/>
      <c r="C22" s="663"/>
      <c r="D22" s="663"/>
      <c r="E22" s="663"/>
      <c r="F22" s="663"/>
      <c r="G22" s="663"/>
      <c r="H22" s="663"/>
      <c r="I22" s="663"/>
      <c r="J22" s="663"/>
      <c r="K22" s="663"/>
      <c r="L22" s="663"/>
      <c r="M22" s="664"/>
      <c r="N22" s="660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663"/>
      <c r="D23" s="663"/>
      <c r="E23" s="663"/>
      <c r="F23" s="663"/>
      <c r="G23" s="663"/>
      <c r="H23" s="663"/>
      <c r="I23" s="663"/>
      <c r="J23" s="663"/>
      <c r="K23" s="663"/>
      <c r="L23" s="663"/>
      <c r="M23" s="664"/>
      <c r="N23" s="660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4"/>
      <c r="N24" s="660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4"/>
      <c r="N25" s="660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663"/>
      <c r="D26" s="663"/>
      <c r="E26" s="663"/>
      <c r="F26" s="663"/>
      <c r="G26" s="663"/>
      <c r="H26" s="663"/>
      <c r="I26" s="663"/>
      <c r="J26" s="663"/>
      <c r="K26" s="663"/>
      <c r="L26" s="663"/>
      <c r="M26" s="664"/>
      <c r="N26" s="660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663"/>
      <c r="D27" s="663"/>
      <c r="E27" s="663"/>
      <c r="F27" s="663"/>
      <c r="G27" s="663"/>
      <c r="H27" s="663"/>
      <c r="I27" s="663"/>
      <c r="J27" s="663"/>
      <c r="K27" s="663"/>
      <c r="L27" s="663"/>
      <c r="M27" s="664"/>
      <c r="N27" s="660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4"/>
      <c r="N28" s="660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4"/>
      <c r="N29" s="660"/>
      <c r="P29" s="114" t="str">
        <f t="shared" si="0"/>
        <v xml:space="preserve"> </v>
      </c>
    </row>
    <row r="30" spans="1:16" ht="13.8" thickBot="1" x14ac:dyDescent="0.3">
      <c r="A30" s="640"/>
      <c r="B30" s="640"/>
      <c r="C30" s="640"/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84"/>
      <c r="P30" s="118" t="s">
        <v>228</v>
      </c>
    </row>
    <row r="31" spans="1:16" ht="13.2" x14ac:dyDescent="0.25">
      <c r="A31" s="640"/>
      <c r="B31" s="640"/>
      <c r="C31" s="640"/>
      <c r="D31" s="640"/>
      <c r="E31" s="640"/>
      <c r="F31" s="640"/>
      <c r="G31" s="640"/>
      <c r="H31" s="640"/>
      <c r="I31" s="640"/>
      <c r="J31" s="640"/>
      <c r="K31" s="640"/>
      <c r="L31" s="640"/>
      <c r="M31" s="640"/>
      <c r="N31" s="684"/>
    </row>
    <row r="32" spans="1:16" ht="13.2" x14ac:dyDescent="0.25">
      <c r="A32" s="640"/>
      <c r="B32" s="640"/>
      <c r="C32" s="640"/>
      <c r="D32" s="640"/>
      <c r="E32" s="640"/>
      <c r="F32" s="640"/>
      <c r="G32" s="640"/>
      <c r="H32" s="640"/>
      <c r="I32" s="640"/>
      <c r="J32" s="640"/>
      <c r="K32" s="640"/>
      <c r="L32" s="640"/>
      <c r="M32" s="640"/>
      <c r="N32" s="684"/>
    </row>
    <row r="33" spans="1:14" ht="13.2" x14ac:dyDescent="0.25">
      <c r="A33" s="640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84"/>
    </row>
    <row r="34" spans="1:14" ht="13.2" x14ac:dyDescent="0.25">
      <c r="A34" s="640"/>
      <c r="B34" s="640"/>
      <c r="C34" s="640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84"/>
    </row>
    <row r="35" spans="1:14" ht="13.2" x14ac:dyDescent="0.25">
      <c r="A35" s="640"/>
      <c r="B35" s="640"/>
      <c r="C35" s="640"/>
      <c r="D35" s="640"/>
      <c r="E35" s="640"/>
      <c r="F35" s="640"/>
      <c r="G35" s="640"/>
      <c r="H35" s="640"/>
      <c r="I35" s="640"/>
      <c r="J35" s="640"/>
      <c r="K35" s="640"/>
      <c r="L35" s="640"/>
      <c r="M35" s="640"/>
      <c r="N35" s="684"/>
    </row>
    <row r="36" spans="1:14" ht="13.2" x14ac:dyDescent="0.25">
      <c r="A36" s="640"/>
      <c r="B36" s="640"/>
      <c r="C36" s="640"/>
      <c r="D36" s="640"/>
      <c r="E36" s="640"/>
      <c r="F36" s="640"/>
      <c r="G36" s="640"/>
      <c r="H36" s="640"/>
      <c r="I36" s="640"/>
      <c r="J36" s="640"/>
      <c r="K36" s="640"/>
      <c r="L36" s="640"/>
      <c r="M36" s="640"/>
      <c r="N36" s="684"/>
    </row>
    <row r="37" spans="1:14" ht="13.2" x14ac:dyDescent="0.25">
      <c r="A37" s="640"/>
      <c r="B37" s="640"/>
      <c r="C37" s="640"/>
      <c r="D37" s="640"/>
      <c r="E37" s="640"/>
      <c r="F37" s="640"/>
      <c r="G37" s="640"/>
      <c r="H37" s="640"/>
      <c r="I37" s="640"/>
      <c r="J37" s="640"/>
      <c r="K37" s="640"/>
      <c r="L37" s="640"/>
      <c r="M37" s="640"/>
      <c r="N37" s="684"/>
    </row>
    <row r="38" spans="1:14" ht="13.2" x14ac:dyDescent="0.25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84"/>
    </row>
    <row r="39" spans="1:14" ht="13.2" x14ac:dyDescent="0.25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84"/>
    </row>
    <row r="40" spans="1:14" ht="13.2" x14ac:dyDescent="0.25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84"/>
    </row>
    <row r="41" spans="1:14" ht="13.2" x14ac:dyDescent="0.25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84"/>
    </row>
    <row r="42" spans="1:14" ht="13.2" x14ac:dyDescent="0.25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84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30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26C3-B1B9-47ED-AF04-F46F16231FB1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2" sqref="D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IV-U12-LB'!$A$6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IV-U12-LB'!$A$8</f>
        <v>IV.kcs Tenisz U12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685"/>
      <c r="K3" s="686"/>
      <c r="L3" s="686"/>
      <c r="M3" s="686"/>
      <c r="N3" s="687" t="s">
        <v>233</v>
      </c>
      <c r="O3" s="688"/>
      <c r="P3" s="689"/>
      <c r="Q3" s="690"/>
    </row>
    <row r="4" spans="1:17" s="77" customFormat="1" ht="13.2" x14ac:dyDescent="0.3">
      <c r="A4" s="658" t="s">
        <v>222</v>
      </c>
      <c r="B4" s="658"/>
      <c r="C4" s="656" t="s">
        <v>215</v>
      </c>
      <c r="D4" s="658" t="s">
        <v>88</v>
      </c>
      <c r="E4" s="691"/>
      <c r="G4" s="692"/>
      <c r="H4" s="693" t="s">
        <v>234</v>
      </c>
      <c r="I4" s="694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IV-U12-LB'!$A$10</f>
        <v>46147</v>
      </c>
      <c r="B5" s="153"/>
      <c r="C5" s="154" t="str">
        <f>'Altalanos IV-U12-LB'!$C$10</f>
        <v>Berettyóújfalu</v>
      </c>
      <c r="D5" s="155" t="str">
        <f>'Altalanos IV-U12-LB'!$D$10</f>
        <v xml:space="preserve">  </v>
      </c>
      <c r="E5" s="155"/>
      <c r="F5" s="155"/>
      <c r="G5" s="155"/>
      <c r="H5" s="156">
        <f>'Altalanos IV-U12-LB'!$E$10</f>
        <v>0</v>
      </c>
      <c r="I5" s="157"/>
      <c r="J5" s="158"/>
      <c r="K5" s="156"/>
      <c r="L5" s="156"/>
      <c r="M5" s="156"/>
      <c r="N5" s="158"/>
      <c r="O5" s="155"/>
      <c r="P5" s="155"/>
      <c r="Q5" s="695"/>
    </row>
    <row r="6" spans="1:17" ht="30" customHeight="1" thickBot="1" x14ac:dyDescent="0.3">
      <c r="A6" s="696" t="s">
        <v>235</v>
      </c>
      <c r="B6" s="697" t="s">
        <v>225</v>
      </c>
      <c r="C6" s="697" t="s">
        <v>226</v>
      </c>
      <c r="D6" s="697" t="s">
        <v>236</v>
      </c>
      <c r="E6" s="698" t="s">
        <v>237</v>
      </c>
      <c r="F6" s="698" t="s">
        <v>238</v>
      </c>
      <c r="G6" s="698" t="s">
        <v>239</v>
      </c>
      <c r="H6" s="699" t="s">
        <v>240</v>
      </c>
      <c r="I6" s="700"/>
      <c r="J6" s="165" t="s">
        <v>241</v>
      </c>
      <c r="K6" s="166" t="s">
        <v>242</v>
      </c>
      <c r="L6" s="167" t="s">
        <v>243</v>
      </c>
      <c r="M6" s="168" t="s">
        <v>244</v>
      </c>
      <c r="N6" s="701" t="s">
        <v>245</v>
      </c>
      <c r="O6" s="702" t="s">
        <v>246</v>
      </c>
      <c r="P6" s="171" t="s">
        <v>247</v>
      </c>
      <c r="Q6" s="698" t="s">
        <v>248</v>
      </c>
    </row>
    <row r="7" spans="1:17" ht="18.75" customHeight="1" x14ac:dyDescent="0.25">
      <c r="A7" s="172">
        <v>1</v>
      </c>
      <c r="B7" s="173" t="s">
        <v>40</v>
      </c>
      <c r="C7" s="173"/>
      <c r="D7" s="173" t="s">
        <v>160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41</v>
      </c>
      <c r="C8" s="173"/>
      <c r="D8" s="173" t="s">
        <v>124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74</v>
      </c>
      <c r="C9" s="173"/>
      <c r="D9" s="173" t="s">
        <v>145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3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286" priority="12" stopIfTrue="1">
      <formula>$Q7&gt;=1</formula>
    </cfRule>
  </conditionalFormatting>
  <conditionalFormatting sqref="E7:E27 E29:E37">
    <cfRule type="expression" dxfId="285" priority="2" stopIfTrue="1">
      <formula>AND(ROUNDDOWN(($A$4-E7)/365.25,0)&lt;=13,G7&lt;&gt;"OK")</formula>
    </cfRule>
    <cfRule type="expression" dxfId="284" priority="3" stopIfTrue="1">
      <formula>AND(ROUNDDOWN(($A$4-E7)/365.25,0)&lt;=14,G7&lt;&gt;"OK")</formula>
    </cfRule>
    <cfRule type="expression" dxfId="283" priority="4" stopIfTrue="1">
      <formula>AND(ROUNDDOWN(($A$4-E7)/365.25,0)&lt;=17,G7&lt;&gt;"OK")</formula>
    </cfRule>
  </conditionalFormatting>
  <conditionalFormatting sqref="B7:D14">
    <cfRule type="expression" dxfId="282" priority="16" stopIfTrue="1">
      <formula>$Q7&gt;=1</formula>
    </cfRule>
    <cfRule type="expression" dxfId="281" priority="17" stopIfTrue="1">
      <formula>$Q7&gt;=1</formula>
    </cfRule>
  </conditionalFormatting>
  <conditionalFormatting sqref="J7:J14">
    <cfRule type="cellIs" dxfId="280" priority="7" stopIfTrue="1" operator="equal">
      <formula>"Z"</formula>
    </cfRule>
  </conditionalFormatting>
  <conditionalFormatting sqref="E7:E156">
    <cfRule type="expression" dxfId="279" priority="8" stopIfTrue="1">
      <formula>AND(ROUNDDOWN(($A$4-E7)/365.25,0)&lt;=13,G7&lt;&gt;"OK")</formula>
    </cfRule>
    <cfRule type="expression" dxfId="278" priority="9" stopIfTrue="1">
      <formula>AND(ROUNDDOWN(($A$4-E7)/365.25,0)&lt;=14,G7&lt;&gt;"OK")</formula>
    </cfRule>
    <cfRule type="expression" dxfId="277" priority="10" stopIfTrue="1">
      <formula>AND(ROUNDDOWN(($A$4-E7)/365.25,0)&lt;=17,G7&lt;&gt;"OK")</formula>
    </cfRule>
  </conditionalFormatting>
  <conditionalFormatting sqref="J7:J156">
    <cfRule type="cellIs" dxfId="276" priority="11" stopIfTrue="1" operator="equal">
      <formula>"Z"</formula>
    </cfRule>
  </conditionalFormatting>
  <conditionalFormatting sqref="A7:D156">
    <cfRule type="expression" dxfId="275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9156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9858A-0192-4B74-9B21-B6F355237367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E26" sqref="E26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I-U8-FB'!$A$6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I-U8-FB'!$A$8</f>
        <v>I.kcs Tenisz U8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139"/>
      <c r="K3" s="140"/>
      <c r="L3" s="140"/>
      <c r="M3" s="140"/>
      <c r="N3" s="141" t="s">
        <v>233</v>
      </c>
      <c r="O3" s="142"/>
      <c r="P3" s="143"/>
      <c r="Q3" s="144"/>
    </row>
    <row r="4" spans="1:17" s="77" customFormat="1" ht="13.2" x14ac:dyDescent="0.3">
      <c r="A4" s="82" t="s">
        <v>222</v>
      </c>
      <c r="B4" s="82"/>
      <c r="C4" s="80" t="s">
        <v>215</v>
      </c>
      <c r="D4" s="82" t="s">
        <v>88</v>
      </c>
      <c r="E4" s="145"/>
      <c r="G4" s="146"/>
      <c r="H4" s="147" t="s">
        <v>234</v>
      </c>
      <c r="I4" s="14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I-U8-FB'!$A$10</f>
        <v>46147</v>
      </c>
      <c r="B5" s="153"/>
      <c r="C5" s="154" t="str">
        <f>'Altalanos I-U8-FB'!$C$10</f>
        <v>Berettyóújfalu</v>
      </c>
      <c r="D5" s="155">
        <f>'Altalanos I-U8-FB'!$D$10</f>
        <v>0</v>
      </c>
      <c r="E5" s="155"/>
      <c r="F5" s="155"/>
      <c r="G5" s="155"/>
      <c r="H5" s="156">
        <f>'Altalanos I-U8-FB'!$E$10</f>
        <v>0</v>
      </c>
      <c r="I5" s="157"/>
      <c r="J5" s="158"/>
      <c r="K5" s="156"/>
      <c r="L5" s="156"/>
      <c r="M5" s="156"/>
      <c r="N5" s="158"/>
      <c r="O5" s="155"/>
      <c r="P5" s="155"/>
      <c r="Q5" s="159"/>
    </row>
    <row r="6" spans="1:17" ht="30" customHeight="1" thickBot="1" x14ac:dyDescent="0.3">
      <c r="A6" s="160" t="s">
        <v>235</v>
      </c>
      <c r="B6" s="161" t="s">
        <v>225</v>
      </c>
      <c r="C6" s="161" t="s">
        <v>226</v>
      </c>
      <c r="D6" s="161" t="s">
        <v>236</v>
      </c>
      <c r="E6" s="162" t="s">
        <v>237</v>
      </c>
      <c r="F6" s="162" t="s">
        <v>238</v>
      </c>
      <c r="G6" s="162" t="s">
        <v>239</v>
      </c>
      <c r="H6" s="163" t="s">
        <v>240</v>
      </c>
      <c r="I6" s="164"/>
      <c r="J6" s="165" t="s">
        <v>241</v>
      </c>
      <c r="K6" s="166" t="s">
        <v>242</v>
      </c>
      <c r="L6" s="167" t="s">
        <v>243</v>
      </c>
      <c r="M6" s="168" t="s">
        <v>244</v>
      </c>
      <c r="N6" s="169" t="s">
        <v>245</v>
      </c>
      <c r="O6" s="170" t="s">
        <v>246</v>
      </c>
      <c r="P6" s="171" t="s">
        <v>247</v>
      </c>
      <c r="Q6" s="162" t="s">
        <v>248</v>
      </c>
    </row>
    <row r="7" spans="1:17" ht="18.75" customHeight="1" x14ac:dyDescent="0.25">
      <c r="A7" s="172">
        <v>1</v>
      </c>
      <c r="B7" s="173" t="s">
        <v>50</v>
      </c>
      <c r="C7" s="173"/>
      <c r="D7" s="173" t="s">
        <v>102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105</v>
      </c>
      <c r="C8" s="173"/>
      <c r="D8" s="173" t="s">
        <v>102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76</v>
      </c>
      <c r="C9" s="173"/>
      <c r="D9" s="173" t="s">
        <v>106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526" priority="12" stopIfTrue="1">
      <formula>$Q7&gt;=1</formula>
    </cfRule>
  </conditionalFormatting>
  <conditionalFormatting sqref="E7:E27 E29:E37">
    <cfRule type="expression" dxfId="525" priority="2" stopIfTrue="1">
      <formula>AND(ROUNDDOWN(($A$4-E7)/365.25,0)&lt;=13,G7&lt;&gt;"OK")</formula>
    </cfRule>
    <cfRule type="expression" dxfId="524" priority="3" stopIfTrue="1">
      <formula>AND(ROUNDDOWN(($A$4-E7)/365.25,0)&lt;=14,G7&lt;&gt;"OK")</formula>
    </cfRule>
    <cfRule type="expression" dxfId="523" priority="4" stopIfTrue="1">
      <formula>AND(ROUNDDOWN(($A$4-E7)/365.25,0)&lt;=17,G7&lt;&gt;"OK")</formula>
    </cfRule>
  </conditionalFormatting>
  <conditionalFormatting sqref="B7:D14">
    <cfRule type="expression" dxfId="522" priority="16" stopIfTrue="1">
      <formula>$Q7&gt;=1</formula>
    </cfRule>
    <cfRule type="expression" dxfId="521" priority="17" stopIfTrue="1">
      <formula>$Q7&gt;=1</formula>
    </cfRule>
  </conditionalFormatting>
  <conditionalFormatting sqref="J7:J14">
    <cfRule type="cellIs" dxfId="520" priority="7" stopIfTrue="1" operator="equal">
      <formula>"Z"</formula>
    </cfRule>
  </conditionalFormatting>
  <conditionalFormatting sqref="E7:E156">
    <cfRule type="expression" dxfId="519" priority="8" stopIfTrue="1">
      <formula>AND(ROUNDDOWN(($A$4-E7)/365.25,0)&lt;=13,G7&lt;&gt;"OK")</formula>
    </cfRule>
    <cfRule type="expression" dxfId="518" priority="9" stopIfTrue="1">
      <formula>AND(ROUNDDOWN(($A$4-E7)/365.25,0)&lt;=14,G7&lt;&gt;"OK")</formula>
    </cfRule>
    <cfRule type="expression" dxfId="517" priority="10" stopIfTrue="1">
      <formula>AND(ROUNDDOWN(($A$4-E7)/365.25,0)&lt;=17,G7&lt;&gt;"OK")</formula>
    </cfRule>
  </conditionalFormatting>
  <conditionalFormatting sqref="J7:J156">
    <cfRule type="cellIs" dxfId="516" priority="11" stopIfTrue="1" operator="equal">
      <formula>"Z"</formula>
    </cfRule>
  </conditionalFormatting>
  <conditionalFormatting sqref="A7:D156">
    <cfRule type="expression" dxfId="515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43836-17F7-4D06-8187-AC64D876C002}">
  <sheetPr>
    <tabColor indexed="11"/>
  </sheetPr>
  <dimension ref="A1:AK43"/>
  <sheetViews>
    <sheetView showZeros="0" zoomScaleNormal="100" workbookViewId="0">
      <selection activeCell="B13" sqref="B13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8.44140625" style="31" customWidth="1"/>
    <col min="11" max="13" width="8.5546875" style="31" customWidth="1"/>
    <col min="14" max="14" width="8.6640625" style="31"/>
    <col min="15" max="15" width="5.5546875" style="31" customWidth="1"/>
    <col min="16" max="16" width="4.5546875" style="31" customWidth="1"/>
    <col min="17" max="17" width="11.6640625" style="31" customWidth="1"/>
    <col min="18" max="24" width="8.6640625" style="31"/>
    <col min="25" max="25" width="10.33203125" style="317" hidden="1" customWidth="1"/>
    <col min="26" max="37" width="11.5546875" style="317" hidden="1" customWidth="1"/>
    <col min="38" max="16384" width="8.6640625" style="31"/>
  </cols>
  <sheetData>
    <row r="1" spans="1:37" ht="24" customHeight="1" x14ac:dyDescent="0.25">
      <c r="A1" s="1075" t="str">
        <f>'Altalanos IV-U12-LB'!$A$6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IV-U12-LB'!$A$8</f>
        <v>IV.kcs Tenisz U12 Lány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658" t="s">
        <v>222</v>
      </c>
      <c r="B3" s="658"/>
      <c r="C3" s="658"/>
      <c r="D3" s="658"/>
      <c r="E3" s="658" t="s">
        <v>215</v>
      </c>
      <c r="F3" s="658"/>
      <c r="G3" s="658"/>
      <c r="H3" s="658" t="s">
        <v>88</v>
      </c>
      <c r="I3" s="658"/>
      <c r="J3" s="703"/>
      <c r="K3" s="658"/>
      <c r="L3" s="659" t="s">
        <v>234</v>
      </c>
      <c r="M3" s="658"/>
      <c r="N3" s="227"/>
      <c r="O3" s="228"/>
      <c r="P3" s="227"/>
      <c r="Q3" s="229" t="s">
        <v>249</v>
      </c>
      <c r="R3" s="230" t="s">
        <v>250</v>
      </c>
      <c r="S3" s="213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IV-U12-LB'!$A$10</f>
        <v>46147</v>
      </c>
      <c r="B4" s="1076"/>
      <c r="C4" s="1076"/>
      <c r="D4" s="231"/>
      <c r="E4" s="232" t="str">
        <f>'Altalanos IV-U12-LB'!$C$10</f>
        <v>Berettyóújfalu</v>
      </c>
      <c r="F4" s="232"/>
      <c r="G4" s="232"/>
      <c r="H4" s="233"/>
      <c r="I4" s="232"/>
      <c r="J4" s="234"/>
      <c r="K4" s="233"/>
      <c r="L4" s="235">
        <f>'Altalanos IV-U12-LB'!$E$10</f>
        <v>0</v>
      </c>
      <c r="M4" s="233"/>
      <c r="N4" s="236"/>
      <c r="O4" s="237"/>
      <c r="P4" s="236"/>
      <c r="Q4" s="238" t="s">
        <v>252</v>
      </c>
      <c r="R4" s="239" t="s">
        <v>253</v>
      </c>
      <c r="S4" s="213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640"/>
      <c r="B5" s="640" t="s">
        <v>255</v>
      </c>
      <c r="C5" s="749" t="s">
        <v>256</v>
      </c>
      <c r="D5" s="640" t="s">
        <v>257</v>
      </c>
      <c r="E5" s="640" t="s">
        <v>258</v>
      </c>
      <c r="F5" s="640"/>
      <c r="G5" s="640" t="s">
        <v>226</v>
      </c>
      <c r="H5" s="640"/>
      <c r="I5" s="640" t="s">
        <v>236</v>
      </c>
      <c r="J5" s="640"/>
      <c r="K5" s="750" t="s">
        <v>259</v>
      </c>
      <c r="L5" s="750" t="s">
        <v>260</v>
      </c>
      <c r="M5" s="750" t="s">
        <v>261</v>
      </c>
      <c r="N5" s="213"/>
      <c r="O5" s="213"/>
      <c r="P5" s="213"/>
      <c r="Q5" s="242" t="s">
        <v>262</v>
      </c>
      <c r="R5" s="243" t="s">
        <v>263</v>
      </c>
      <c r="S5" s="213"/>
      <c r="Y5" s="224">
        <f>IF(OR('Altalanos IV-U12-LB'!$A$8="F1",'Altalanos IV-U12-LB'!$A$8="F2",'Altalanos IV-U12-LB'!$A$8="N1",'Altalanos IV-U12-LB'!$A$8="N2"),1,2)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768">
        <v>1</v>
      </c>
      <c r="C7" s="248">
        <f>IF($B7="","",VLOOKUP($B7,'1MD ELO IV-U12-LB'!$A$7:$O$22,5))</f>
        <v>0</v>
      </c>
      <c r="D7" s="248">
        <f>IF($B7="","",VLOOKUP($B7,'1MD ELO IV-U12-LB'!$A$7:$O$22,15))</f>
        <v>0</v>
      </c>
      <c r="E7" s="249" t="str">
        <f>UPPER(IF($B7="","",VLOOKUP($B7,'1MD ELO IV-U12-LB'!$A$7:$O$22,2)))</f>
        <v>MAGYAR ANNA</v>
      </c>
      <c r="F7" s="250"/>
      <c r="G7" s="249">
        <f>IF($B7="","",VLOOKUP($B7,'1MD ELO IV-U12-LB'!$A$7:$O$22,3))</f>
        <v>0</v>
      </c>
      <c r="H7" s="250"/>
      <c r="I7" s="249" t="str">
        <f>IF($B7="","",VLOOKUP($B7,'1MD ELO IV-U12-LB'!$A$7:$O$22,4))</f>
        <v>Kölcsey Ferenc Református Gyakorló Általános Iskola</v>
      </c>
      <c r="J7" s="244"/>
      <c r="K7" s="754"/>
      <c r="L7" s="755" t="str">
        <f>IF(K7="","",CONCATENATE(VLOOKUP($Y$3,$AB$1:$AK$1,K7)," pont"))</f>
        <v/>
      </c>
      <c r="M7" s="253"/>
      <c r="N7" s="213"/>
      <c r="O7" s="213"/>
      <c r="P7" s="213"/>
      <c r="Q7" s="213"/>
      <c r="R7" s="213"/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769"/>
      <c r="C8" s="245"/>
      <c r="D8" s="245"/>
      <c r="E8" s="245"/>
      <c r="F8" s="245"/>
      <c r="G8" s="245"/>
      <c r="H8" s="245"/>
      <c r="I8" s="245"/>
      <c r="J8" s="244"/>
      <c r="K8" s="246"/>
      <c r="L8" s="24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768">
        <v>2</v>
      </c>
      <c r="C9" s="248">
        <f>IF($B9="","",VLOOKUP($B9,'1MD ELO IV-U12-LB'!$A$7:$O$22,5))</f>
        <v>0</v>
      </c>
      <c r="D9" s="248">
        <f>IF($B9="","",VLOOKUP($B9,'1MD ELO IV-U12-LB'!$A$7:$O$22,15))</f>
        <v>0</v>
      </c>
      <c r="E9" s="249" t="str">
        <f>UPPER(IF($B9="","",VLOOKUP($B9,'1MD ELO IV-U12-LB'!$A$7:$O$22,2)))</f>
        <v>VARGA JESSICA</v>
      </c>
      <c r="F9" s="250"/>
      <c r="G9" s="249">
        <f>IF($B9="","",VLOOKUP($B9,'1MD ELO IV-U12-LB'!$A$7:$O$22,3))</f>
        <v>0</v>
      </c>
      <c r="H9" s="250"/>
      <c r="I9" s="249" t="str">
        <f>IF($B9="","",VLOOKUP($B9,'1MD ELO IV-U12-LB'!$A$7:$O$22,4))</f>
        <v>Berettyóújfalui II. Rákóczi Ferenc Általános Iskola</v>
      </c>
      <c r="J9" s="244"/>
      <c r="K9" s="754"/>
      <c r="L9" s="755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769"/>
      <c r="C10" s="245"/>
      <c r="D10" s="245"/>
      <c r="E10" s="245"/>
      <c r="F10" s="245"/>
      <c r="G10" s="245"/>
      <c r="H10" s="245"/>
      <c r="I10" s="24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768">
        <v>3</v>
      </c>
      <c r="C11" s="248">
        <f>IF($B11="","",VLOOKUP($B11,'1MD ELO IV-U12-LB'!$A$7:$O$22,5))</f>
        <v>0</v>
      </c>
      <c r="D11" s="248">
        <f>IF($B11="","",VLOOKUP($B11,'1MD ELO IV-U12-LB'!$A$7:$O$22,15))</f>
        <v>0</v>
      </c>
      <c r="E11" s="249" t="str">
        <f>UPPER(IF($B11="","",VLOOKUP($B11,'1MD ELO IV-U12-LB'!$A$7:$O$22,2)))</f>
        <v>SZABÓ LÉNA</v>
      </c>
      <c r="F11" s="250"/>
      <c r="G11" s="249">
        <f>IF($B11="","",VLOOKUP($B11,'1MD ELO IV-U12-LB'!$A$7:$O$22,3))</f>
        <v>0</v>
      </c>
      <c r="H11" s="250"/>
      <c r="I11" s="249" t="str">
        <f>IF($B11="","",VLOOKUP($B11,'1MD ELO IV-U12-LB'!$A$7:$O$22,4))</f>
        <v xml:space="preserve">Debreceni Nemzetközi Iskola </v>
      </c>
      <c r="J11" s="244"/>
      <c r="K11" s="754"/>
      <c r="L11" s="755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MAGYAR ANNA</v>
      </c>
      <c r="E18" s="1078"/>
      <c r="F18" s="1078" t="str">
        <f>E9</f>
        <v>VARGA JESSICA</v>
      </c>
      <c r="G18" s="1078"/>
      <c r="H18" s="1078" t="str">
        <f>E11</f>
        <v>SZABÓ LÉNA</v>
      </c>
      <c r="I18" s="1078"/>
      <c r="J18" s="244"/>
      <c r="K18" s="244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MAGYAR ANNA</v>
      </c>
      <c r="C19" s="1079"/>
      <c r="D19" s="1080"/>
      <c r="E19" s="1080"/>
      <c r="F19" s="1081"/>
      <c r="G19" s="1081"/>
      <c r="H19" s="1081"/>
      <c r="I19" s="1081"/>
      <c r="J19" s="244"/>
      <c r="K19" s="244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VARGA JESSICA</v>
      </c>
      <c r="C20" s="1079"/>
      <c r="D20" s="1081"/>
      <c r="E20" s="1081"/>
      <c r="F20" s="1080"/>
      <c r="G20" s="1080"/>
      <c r="H20" s="1081"/>
      <c r="I20" s="1081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SZABÓ LÉNA</v>
      </c>
      <c r="C21" s="1079"/>
      <c r="D21" s="1081"/>
      <c r="E21" s="1081"/>
      <c r="F21" s="1081"/>
      <c r="G21" s="1081"/>
      <c r="H21" s="1080"/>
      <c r="I21" s="1080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3.2" x14ac:dyDescent="0.25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3.2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58"/>
      <c r="O32" s="213"/>
      <c r="P32" s="213"/>
      <c r="Q32" s="213"/>
      <c r="R32" s="213"/>
      <c r="S32" s="213"/>
    </row>
    <row r="33" spans="1:19" ht="13.2" x14ac:dyDescent="0.25">
      <c r="A33" s="718" t="s">
        <v>257</v>
      </c>
      <c r="B33" s="719"/>
      <c r="C33" s="720"/>
      <c r="D33" s="763" t="s">
        <v>274</v>
      </c>
      <c r="E33" s="764" t="s">
        <v>275</v>
      </c>
      <c r="F33" s="765"/>
      <c r="G33" s="763" t="s">
        <v>274</v>
      </c>
      <c r="H33" s="764" t="s">
        <v>276</v>
      </c>
      <c r="I33" s="766"/>
      <c r="J33" s="764" t="s">
        <v>277</v>
      </c>
      <c r="K33" s="767" t="s">
        <v>278</v>
      </c>
      <c r="L33" s="640"/>
      <c r="M33" s="770"/>
      <c r="N33" s="268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79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727"/>
      <c r="B36" s="728"/>
      <c r="C36" s="730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731"/>
      <c r="B37" s="732"/>
      <c r="C37" s="733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734"/>
      <c r="B38" s="735"/>
      <c r="C38" s="736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737"/>
      <c r="B39" s="738"/>
      <c r="C39" s="733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737"/>
      <c r="B40" s="738"/>
      <c r="C40" s="740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741"/>
      <c r="B41" s="742"/>
      <c r="C41" s="744"/>
      <c r="D41" s="311"/>
      <c r="E41" s="312"/>
      <c r="F41" s="258"/>
      <c r="G41" s="313" t="s">
        <v>290</v>
      </c>
      <c r="H41" s="282"/>
      <c r="I41" s="314"/>
      <c r="J41" s="315"/>
      <c r="K41" s="281">
        <f>L4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274" priority="3" stopIfTrue="1" operator="equal">
      <formula>"Bye"</formula>
    </cfRule>
  </conditionalFormatting>
  <conditionalFormatting sqref="R41">
    <cfRule type="expression" dxfId="273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useFirstPageNumber="1" horizontalDpi="300" verticalDpi="300"/>
  <headerFooter alignWithMargins="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2CF9A-C536-4AA1-B97A-EE713F12455D}">
  <dimension ref="A1:G18"/>
  <sheetViews>
    <sheetView showGridLines="0" showZeros="0" zoomScaleNormal="100" workbookViewId="0">
      <selection activeCell="C16" sqref="C16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335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2DB5D-0115-4AF2-B8E5-9716A7EE11F4}">
  <sheetPr>
    <pageSetUpPr fitToPage="1"/>
  </sheetPr>
  <dimension ref="A1:P42"/>
  <sheetViews>
    <sheetView showGridLines="0" showZeros="0" zoomScaleNormal="100" workbookViewId="0">
      <selection activeCell="C16" sqref="C16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V-U14-FA'!$A$6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V-U14-FA'!$A$10</f>
        <v>46147</v>
      </c>
      <c r="B5" s="821" t="str">
        <f>'Altalanos V-U14-FA'!$C$10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226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B1FD8-5C7D-441D-A328-034608CB99DE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2" sqref="C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V-U14-FA'!$A$6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V-U14-FA'!$A$8</f>
        <v>V.kcs Tenisz U14 Fiú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V-U14-FA'!$A$10</f>
        <v>46147</v>
      </c>
      <c r="B5" s="153"/>
      <c r="C5" s="154" t="str">
        <f>'Altalanos V-U14-FA'!$C$10</f>
        <v>Berettyóújfalu</v>
      </c>
      <c r="D5" s="155" t="str">
        <f>'Altalanos V-U14-FA'!$D$10</f>
        <v xml:space="preserve">  </v>
      </c>
      <c r="E5" s="155"/>
      <c r="F5" s="155"/>
      <c r="G5" s="155"/>
      <c r="H5" s="156">
        <f>'Altalanos V-U14-FA'!$E$10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164</v>
      </c>
      <c r="C7" s="173"/>
      <c r="D7" s="173" t="s">
        <v>145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/>
      <c r="C8" s="173"/>
      <c r="D8" s="177"/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272" priority="12" stopIfTrue="1">
      <formula>$Q7&gt;=1</formula>
    </cfRule>
  </conditionalFormatting>
  <conditionalFormatting sqref="E7:E27 E29:E37">
    <cfRule type="expression" dxfId="271" priority="2" stopIfTrue="1">
      <formula>AND(ROUNDDOWN(($A$4-E7)/365.25,0)&lt;=13,G7&lt;&gt;"OK")</formula>
    </cfRule>
    <cfRule type="expression" dxfId="270" priority="3" stopIfTrue="1">
      <formula>AND(ROUNDDOWN(($A$4-E7)/365.25,0)&lt;=14,G7&lt;&gt;"OK")</formula>
    </cfRule>
    <cfRule type="expression" dxfId="269" priority="4" stopIfTrue="1">
      <formula>AND(ROUNDDOWN(($A$4-E7)/365.25,0)&lt;=17,G7&lt;&gt;"OK")</formula>
    </cfRule>
  </conditionalFormatting>
  <conditionalFormatting sqref="B7:D14">
    <cfRule type="expression" dxfId="268" priority="16" stopIfTrue="1">
      <formula>$Q7&gt;=1</formula>
    </cfRule>
    <cfRule type="expression" dxfId="267" priority="17" stopIfTrue="1">
      <formula>$Q7&gt;=1</formula>
    </cfRule>
  </conditionalFormatting>
  <conditionalFormatting sqref="J7:J14">
    <cfRule type="cellIs" dxfId="266" priority="7" stopIfTrue="1" operator="equal">
      <formula>"Z"</formula>
    </cfRule>
  </conditionalFormatting>
  <conditionalFormatting sqref="E7:E156">
    <cfRule type="expression" dxfId="265" priority="8" stopIfTrue="1">
      <formula>AND(ROUNDDOWN(($A$4-E7)/365.25,0)&lt;=13,G7&lt;&gt;"OK")</formula>
    </cfRule>
    <cfRule type="expression" dxfId="264" priority="9" stopIfTrue="1">
      <formula>AND(ROUNDDOWN(($A$4-E7)/365.25,0)&lt;=14,G7&lt;&gt;"OK")</formula>
    </cfRule>
    <cfRule type="expression" dxfId="263" priority="10" stopIfTrue="1">
      <formula>AND(ROUNDDOWN(($A$4-E7)/365.25,0)&lt;=17,G7&lt;&gt;"OK")</formula>
    </cfRule>
  </conditionalFormatting>
  <conditionalFormatting sqref="J7:J156">
    <cfRule type="cellIs" dxfId="262" priority="11" stopIfTrue="1" operator="equal">
      <formula>"Z"</formula>
    </cfRule>
  </conditionalFormatting>
  <conditionalFormatting sqref="A7:D156">
    <cfRule type="expression" dxfId="261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52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CEB03-C0B4-408C-AA1B-68C4B3C7A074}">
  <sheetPr>
    <tabColor indexed="11"/>
  </sheetPr>
  <dimension ref="A1:AS140"/>
  <sheetViews>
    <sheetView showZeros="0" zoomScaleNormal="100" workbookViewId="0">
      <selection activeCell="F36" sqref="F36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V-U14-FA'!$A$6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V-U14-FA'!$A$8</f>
        <v>V.kcs Tenisz U14 Fiú A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17" t="s">
        <v>222</v>
      </c>
      <c r="B3" s="817"/>
      <c r="C3" s="817"/>
      <c r="D3" s="817"/>
      <c r="E3" s="817"/>
      <c r="F3" s="817"/>
      <c r="G3" s="817" t="s">
        <v>215</v>
      </c>
      <c r="H3" s="817"/>
      <c r="I3" s="817"/>
      <c r="J3" s="862"/>
      <c r="K3" s="817" t="s">
        <v>88</v>
      </c>
      <c r="L3" s="862"/>
      <c r="M3" s="817"/>
      <c r="N3" s="862"/>
      <c r="O3" s="817"/>
      <c r="P3" s="862"/>
      <c r="Q3" s="817"/>
      <c r="R3" s="818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V-U14-FA'!$A$10</f>
        <v>46147</v>
      </c>
      <c r="B4" s="1076"/>
      <c r="C4" s="1076"/>
      <c r="D4" s="231"/>
      <c r="E4" s="232"/>
      <c r="F4" s="232"/>
      <c r="G4" s="232" t="str">
        <f>'Altalanos V-U14-FA'!$C$10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V-U14-FA'!$E$10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863"/>
      <c r="B5" s="864" t="s">
        <v>293</v>
      </c>
      <c r="C5" s="865" t="s">
        <v>257</v>
      </c>
      <c r="D5" s="864" t="s">
        <v>294</v>
      </c>
      <c r="E5" s="864" t="s">
        <v>295</v>
      </c>
      <c r="F5" s="866" t="s">
        <v>225</v>
      </c>
      <c r="G5" s="866" t="s">
        <v>226</v>
      </c>
      <c r="H5" s="866"/>
      <c r="I5" s="866" t="s">
        <v>236</v>
      </c>
      <c r="J5" s="866"/>
      <c r="K5" s="864" t="s">
        <v>296</v>
      </c>
      <c r="L5" s="867"/>
      <c r="M5" s="864" t="s">
        <v>297</v>
      </c>
      <c r="N5" s="867"/>
      <c r="O5" s="864" t="s">
        <v>298</v>
      </c>
      <c r="P5" s="867"/>
      <c r="Q5" s="864"/>
      <c r="R5" s="868"/>
      <c r="T5" s="325"/>
      <c r="U5" s="325"/>
      <c r="V5" s="325"/>
      <c r="W5" s="325"/>
      <c r="X5" s="325"/>
      <c r="Y5" s="224">
        <f>IF(OR('Altalanos V-U14-FA'!$A$8="F1",'Altalanos V-U14-FA'!$A$8="F2",'Altalanos V-U14-FA'!$A$8="N1",'Altalanos V-U14-FA'!$A$8="N2"),1,2)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869"/>
      <c r="B6" s="870"/>
      <c r="C6" s="870"/>
      <c r="D6" s="870"/>
      <c r="E6" s="870"/>
      <c r="F6" s="869" t="str">
        <f>IF(Y3="","",CONCATENATE(VLOOKUP(Y3,AB1:AH1,4)," pont"))</f>
        <v/>
      </c>
      <c r="G6" s="871"/>
      <c r="H6" s="872"/>
      <c r="I6" s="871"/>
      <c r="J6" s="873"/>
      <c r="K6" s="870" t="str">
        <f>IF(Y3="","",CONCATENATE(VLOOKUP(Y3,AB1:AH1,3)," pont"))</f>
        <v/>
      </c>
      <c r="L6" s="873"/>
      <c r="M6" s="870" t="str">
        <f>IF(Y3="","",CONCATENATE(VLOOKUP(Y3,AB1:AH1,2)," pont"))</f>
        <v/>
      </c>
      <c r="N6" s="873"/>
      <c r="O6" s="870" t="str">
        <f>IF(Y3="","",CONCATENATE(VLOOKUP(Y3,AB1:AH1,1)," pont"))</f>
        <v/>
      </c>
      <c r="P6" s="873"/>
      <c r="Q6" s="870"/>
      <c r="R6" s="874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875">
        <v>1</v>
      </c>
      <c r="B7" s="348">
        <f>IF($E7="","",VLOOKUP($E7,'1MD ELO V-U14-FA'!$A$7:$O$22,14))</f>
        <v>0</v>
      </c>
      <c r="C7" s="248">
        <f>IF($E7="","",VLOOKUP($E7,'1MD ELO V-U14-FA'!$A$7:$O$22,15))</f>
        <v>0</v>
      </c>
      <c r="D7" s="248">
        <f>IF($E7="","",VLOOKUP($E7,'1MD ELO V-U14-FA'!$A$7:$O$22,5))</f>
        <v>0</v>
      </c>
      <c r="E7" s="349">
        <v>1</v>
      </c>
      <c r="F7" s="350" t="str">
        <f>UPPER(IF($E7="","",VLOOKUP($E7,'1MD ELO V-U14-FA'!$A$7:$O$22,2)))</f>
        <v>SÁNDOR NOLEN</v>
      </c>
      <c r="G7" s="350">
        <f>IF($E7="","",VLOOKUP($E7,'1MD ELO V-U14-FA'!$A$7:$O$22,3))</f>
        <v>0</v>
      </c>
      <c r="H7" s="350"/>
      <c r="I7" s="350" t="str">
        <f>IF($E7="","",VLOOKUP($E7,'1MD ELO V-U14-FA'!$A$7:$O$22,4))</f>
        <v xml:space="preserve">Debreceni Nemzetközi Iskola 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V-U14-FA'!P21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876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V-U14-FA'!P22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876">
        <v>2</v>
      </c>
      <c r="B9" s="348" t="str">
        <f>IF($E9="","",VLOOKUP($E9,'1MD ELO V-U14-FA'!$A$7:$O$22,14))</f>
        <v/>
      </c>
      <c r="C9" s="248" t="str">
        <f>IF($E9="","",VLOOKUP($E9,'1MD ELO V-U14-FA'!$A$7:$O$22,15))</f>
        <v/>
      </c>
      <c r="D9" s="248" t="str">
        <f>IF($E9="","",VLOOKUP($E9,'1MD ELO V-U14-FA'!$A$7:$O$22,5))</f>
        <v/>
      </c>
      <c r="E9" s="349"/>
      <c r="F9" s="249" t="str">
        <f>UPPER(IF($E9="","",VLOOKUP($E9,'1MD ELO V-U14-FA'!$A$7:$O$22,2)))</f>
        <v/>
      </c>
      <c r="G9" s="249" t="str">
        <f>IF($E9="","",VLOOKUP($E9,'1MD ELO V-U14-FA'!$A$7:$O$22,3))</f>
        <v/>
      </c>
      <c r="H9" s="249"/>
      <c r="I9" s="249" t="str">
        <f>IF($E9="","",VLOOKUP($E9,'1MD ELO V-U14-FA'!$A$7:$O$22,4))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V-U14-FA'!P23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876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V-U14-FA'!P24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876">
        <v>3</v>
      </c>
      <c r="B11" s="348" t="str">
        <f>IF($E11="","",VLOOKUP($E11,'1MD ELO V-U14-FA'!$A$7:$O$22,14))</f>
        <v/>
      </c>
      <c r="C11" s="248" t="str">
        <f>IF($E11="","",VLOOKUP($E11,'1MD ELO V-U14-FA'!$A$7:$O$22,15))</f>
        <v/>
      </c>
      <c r="D11" s="248" t="str">
        <f>IF($E11="","",VLOOKUP($E11,'1MD ELO V-U14-FA'!$A$7:$O$22,5))</f>
        <v/>
      </c>
      <c r="E11" s="349"/>
      <c r="F11" s="249" t="str">
        <f>UPPER(IF($E11="","",VLOOKUP($E11,'1MD ELO V-U14-FA'!$A$7:$O$22,2)))</f>
        <v/>
      </c>
      <c r="G11" s="249" t="str">
        <f>IF($E11="","",VLOOKUP($E11,'1MD ELO V-U14-FA'!$A$7:$O$22,3))</f>
        <v/>
      </c>
      <c r="H11" s="249"/>
      <c r="I11" s="249" t="str">
        <f>IF($E11="","",VLOOKUP($E11,'1MD ELO V-U14-FA'!$A$7:$O$22,4))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V-U14-FA'!P25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876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V-U14-FA'!P26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876">
        <v>4</v>
      </c>
      <c r="B13" s="348" t="str">
        <f>IF($E13="","",VLOOKUP($E13,'1MD ELO V-U14-FA'!$A$7:$O$22,14))</f>
        <v/>
      </c>
      <c r="C13" s="248" t="str">
        <f>IF($E13="","",VLOOKUP($E13,'1MD ELO V-U14-FA'!$A$7:$O$22,15))</f>
        <v/>
      </c>
      <c r="D13" s="248" t="str">
        <f>IF($E13="","",VLOOKUP($E13,'1MD ELO V-U14-FA'!$A$7:$O$22,5))</f>
        <v/>
      </c>
      <c r="E13" s="349"/>
      <c r="F13" s="249" t="str">
        <f>UPPER(IF($E13="","",VLOOKUP($E13,'1MD ELO V-U14-FA'!$A$7:$O$22,2)))</f>
        <v/>
      </c>
      <c r="G13" s="249" t="str">
        <f>IF($E13="","",VLOOKUP($E13,'1MD ELO V-U14-FA'!$A$7:$O$22,3))</f>
        <v/>
      </c>
      <c r="H13" s="249"/>
      <c r="I13" s="249" t="str">
        <f>IF($E13="","",VLOOKUP($E13,'1MD ELO V-U14-FA'!$A$7:$O$22,4))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V-U14-FA'!P27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876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V-U14-FA'!P28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876">
        <v>5</v>
      </c>
      <c r="B15" s="348" t="str">
        <f>IF($E15="","",VLOOKUP($E15,'1MD ELO V-U14-FA'!$A$7:$O$22,14))</f>
        <v/>
      </c>
      <c r="C15" s="248" t="str">
        <f>IF($E15="","",VLOOKUP($E15,'1MD ELO V-U14-FA'!$A$7:$O$22,15))</f>
        <v/>
      </c>
      <c r="D15" s="248" t="str">
        <f>IF($E15="","",VLOOKUP($E15,'1MD ELO V-U14-FA'!$A$7:$O$22,5))</f>
        <v/>
      </c>
      <c r="E15" s="349"/>
      <c r="F15" s="249" t="str">
        <f>UPPER(IF($E15="","",VLOOKUP($E15,'1MD ELO V-U14-FA'!$A$7:$O$22,2)))</f>
        <v/>
      </c>
      <c r="G15" s="249" t="str">
        <f>IF($E15="","",VLOOKUP($E15,'1MD ELO V-U14-FA'!$A$7:$O$22,3))</f>
        <v/>
      </c>
      <c r="H15" s="249"/>
      <c r="I15" s="249" t="str">
        <f>IF($E15="","",VLOOKUP($E15,'1MD ELO V-U14-FA'!$A$7:$O$22,4))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V-U14-FA'!P29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876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V-U14-FA'!P30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876">
        <v>6</v>
      </c>
      <c r="B17" s="348" t="str">
        <f>IF($E17="","",VLOOKUP($E17,'1MD ELO V-U14-FA'!$A$7:$O$22,14))</f>
        <v/>
      </c>
      <c r="C17" s="248" t="str">
        <f>IF($E17="","",VLOOKUP($E17,'1MD ELO V-U14-FA'!$A$7:$O$22,15))</f>
        <v/>
      </c>
      <c r="D17" s="248" t="str">
        <f>IF($E17="","",VLOOKUP($E17,'1MD ELO V-U14-FA'!$A$7:$O$22,5))</f>
        <v/>
      </c>
      <c r="E17" s="349"/>
      <c r="F17" s="249" t="str">
        <f>UPPER(IF($E17="","",VLOOKUP($E17,'1MD ELO V-U14-FA'!$A$7:$O$22,2)))</f>
        <v/>
      </c>
      <c r="G17" s="249" t="str">
        <f>IF($E17="","",VLOOKUP($E17,'1MD ELO V-U14-FA'!$A$7:$O$22,3))</f>
        <v/>
      </c>
      <c r="H17" s="249"/>
      <c r="I17" s="249" t="str">
        <f>IF($E17="","",VLOOKUP($E17,'1MD ELO V-U14-FA'!$A$7:$O$22,4))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876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876">
        <v>7</v>
      </c>
      <c r="B19" s="348" t="str">
        <f>IF($E19="","",VLOOKUP($E19,'1MD ELO V-U14-FA'!$A$7:$O$22,14))</f>
        <v/>
      </c>
      <c r="C19" s="248" t="str">
        <f>IF($E19="","",VLOOKUP($E19,'1MD ELO V-U14-FA'!$A$7:$O$22,15))</f>
        <v/>
      </c>
      <c r="D19" s="248" t="str">
        <f>IF($E19="","",VLOOKUP($E19,'1MD ELO V-U14-FA'!$A$7:$O$22,5))</f>
        <v/>
      </c>
      <c r="E19" s="349"/>
      <c r="F19" s="249" t="str">
        <f>UPPER(IF($E19="","",VLOOKUP($E19,'1MD ELO V-U14-FA'!$A$7:$O$22,2)))</f>
        <v/>
      </c>
      <c r="G19" s="249" t="str">
        <f>IF($E19="","",VLOOKUP($E19,'1MD ELO V-U14-FA'!$A$7:$O$22,3))</f>
        <v/>
      </c>
      <c r="H19" s="249"/>
      <c r="I19" s="249" t="str">
        <f>IF($E19="","",VLOOKUP($E19,'1MD ELO V-U14-FA'!$A$7:$O$22,4))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876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875">
        <v>8</v>
      </c>
      <c r="B21" s="348" t="str">
        <f>IF($E21="","",VLOOKUP($E21,'1MD ELO V-U14-FA'!$A$7:$O$22,14))</f>
        <v/>
      </c>
      <c r="C21" s="248" t="str">
        <f>IF($E21="","",VLOOKUP($E21,'1MD ELO V-U14-FA'!$A$7:$O$22,15))</f>
        <v/>
      </c>
      <c r="D21" s="248" t="str">
        <f>IF($E21="","",VLOOKUP($E21,'1MD ELO V-U14-FA'!$A$7:$O$22,5))</f>
        <v/>
      </c>
      <c r="E21" s="349"/>
      <c r="F21" s="350" t="str">
        <f>UPPER(IF($E21="","",VLOOKUP($E21,'1MD ELO V-U14-FA'!$A$7:$O$22,2)))</f>
        <v/>
      </c>
      <c r="G21" s="350" t="str">
        <f>IF($E21="","",VLOOKUP($E21,'1MD ELO V-U14-FA'!$A$7:$O$22,3))</f>
        <v/>
      </c>
      <c r="H21" s="350"/>
      <c r="I21" s="350" t="str">
        <f>IF($E21="","",VLOOKUP($E21,'1MD ELO V-U14-FA'!$A$7:$O$22,4))</f>
        <v/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877" t="s">
        <v>257</v>
      </c>
      <c r="B54" s="878"/>
      <c r="C54" s="878"/>
      <c r="D54" s="879"/>
      <c r="E54" s="880" t="s">
        <v>274</v>
      </c>
      <c r="F54" s="881" t="s">
        <v>275</v>
      </c>
      <c r="G54" s="880"/>
      <c r="H54" s="880"/>
      <c r="I54" s="882"/>
      <c r="J54" s="880" t="s">
        <v>274</v>
      </c>
      <c r="K54" s="881" t="s">
        <v>276</v>
      </c>
      <c r="L54" s="883"/>
      <c r="M54" s="881" t="s">
        <v>277</v>
      </c>
      <c r="N54" s="884"/>
      <c r="O54" s="885" t="s">
        <v>278</v>
      </c>
      <c r="P54" s="885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V-U14-FA'!$A$7:$Q$134,2)))</f>
        <v>SÁNDOR NOLEN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V-U14-FA'!$A$7:$Q$134,2)))</f>
        <v/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886"/>
      <c r="B57" s="887"/>
      <c r="C57" s="888"/>
      <c r="D57" s="889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890"/>
      <c r="B58" s="891"/>
      <c r="C58" s="891"/>
      <c r="D58" s="892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893"/>
      <c r="B59" s="894"/>
      <c r="C59" s="894"/>
      <c r="D59" s="895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896"/>
      <c r="B60" s="897"/>
      <c r="C60" s="891"/>
      <c r="D60" s="892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896"/>
      <c r="B61" s="897"/>
      <c r="C61" s="898"/>
      <c r="D61" s="899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900"/>
      <c r="B62" s="901"/>
      <c r="C62" s="902"/>
      <c r="D62" s="903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V-U14-FA'!Q5)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260" priority="1" stopIfTrue="1">
      <formula>AND($O$1="CU",O16="Umpire")</formula>
    </cfRule>
    <cfRule type="expression" dxfId="259" priority="2" stopIfTrue="1">
      <formula>AND($O$1="CU",O16&lt;&gt;"Umpire",P16&lt;&gt;"")</formula>
    </cfRule>
    <cfRule type="expression" dxfId="258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257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256" priority="5" stopIfTrue="1">
      <formula>AND($O$1="CU",I8="Umpire")</formula>
    </cfRule>
    <cfRule type="expression" dxfId="255" priority="6" stopIfTrue="1">
      <formula>AND($O$1="CU",I8&lt;&gt;"Umpire",J8&lt;&gt;"")</formula>
    </cfRule>
    <cfRule type="expression" dxfId="254" priority="7" stopIfTrue="1">
      <formula>AND($O$1="CU",I8&lt;&gt;"Umpire")</formula>
    </cfRule>
  </conditionalFormatting>
  <conditionalFormatting sqref="E22 E24 E26 E28 E30 E32 E34 E36 E38 E40 E42 E44 E46 E48 E50 E52">
    <cfRule type="expression" dxfId="253" priority="8" stopIfTrue="1">
      <formula>AND($E22&lt;9,$C22&gt;0)</formula>
    </cfRule>
  </conditionalFormatting>
  <conditionalFormatting sqref="F22 F24 F26 F28 F30 F32 F34 F36 F38 F40 F42 F44 F46 F48 F50">
    <cfRule type="cellIs" dxfId="252" priority="9" stopIfTrue="1" operator="equal">
      <formula>"Bye"</formula>
    </cfRule>
    <cfRule type="expression" dxfId="251" priority="10" stopIfTrue="1">
      <formula>AND($E22&lt;9,$C22&gt;0)</formula>
    </cfRule>
  </conditionalFormatting>
  <conditionalFormatting sqref="K8 M10 K12 O14 K16 M18 K20 K23 M25 K27 O29 K31 M33 K35 K39 M41 K43 O45 K47 M49 K51">
    <cfRule type="expression" dxfId="250" priority="11" stopIfTrue="1">
      <formula>J8="as"</formula>
    </cfRule>
    <cfRule type="expression" dxfId="249" priority="12" stopIfTrue="1">
      <formula>J8="bs"</formula>
    </cfRule>
  </conditionalFormatting>
  <conditionalFormatting sqref="B22 B24 B26 B28 B30 B32 B34 B36 B38 B40 B42 B44 B46 B48 B50 B52">
    <cfRule type="cellIs" dxfId="248" priority="13" stopIfTrue="1" operator="equal">
      <formula>"QA"</formula>
    </cfRule>
    <cfRule type="cellIs" dxfId="247" priority="14" stopIfTrue="1" operator="equal">
      <formula>"DA"</formula>
    </cfRule>
  </conditionalFormatting>
  <conditionalFormatting sqref="J8 L10 J12 N14 J16 L18 J20 R62">
    <cfRule type="expression" dxfId="246" priority="15" stopIfTrue="1">
      <formula>$O$1="CU"</formula>
    </cfRule>
  </conditionalFormatting>
  <conditionalFormatting sqref="E7 E21">
    <cfRule type="expression" dxfId="245" priority="16" stopIfTrue="1">
      <formula>$E7&lt;5</formula>
    </cfRule>
  </conditionalFormatting>
  <conditionalFormatting sqref="F7 F9 F11 F13 F15 F17 F19 F21">
    <cfRule type="cellIs" dxfId="244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5832471E-A33D-4781-80E9-ECAFDFDEE7E8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5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276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B0F6B-720C-437D-9007-C2C0BB389B3D}">
  <dimension ref="A1:G18"/>
  <sheetViews>
    <sheetView showGridLines="0" showZeros="0" zoomScaleNormal="100" workbookViewId="0">
      <selection activeCell="C22" sqref="C22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336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2CCA-6554-49E1-87C4-CC504C1C4263}">
  <sheetPr>
    <pageSetUpPr fitToPage="1"/>
  </sheetPr>
  <dimension ref="A1:P42"/>
  <sheetViews>
    <sheetView showGridLines="0" showZeros="0" zoomScaleNormal="100" workbookViewId="0">
      <selection activeCell="C22" sqref="C22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V-U14-FB'!$A$6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V-U14-FB'!$A$10</f>
        <v>46147</v>
      </c>
      <c r="B5" s="821" t="str">
        <f>'Altalanos V-U14-FB'!$C$10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2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CD49-A88C-46B1-858F-F3A91F1EA0CE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4" sqref="C14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V-U14-FB'!$A$6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V-U14-FB'!$A$8</f>
        <v>V.kcs Tenisz U14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V-U14-FB'!$A$10</f>
        <v>46147</v>
      </c>
      <c r="B5" s="153"/>
      <c r="C5" s="154" t="str">
        <f>'Altalanos V-U14-FB'!$C$10</f>
        <v>Berettyóújfalu</v>
      </c>
      <c r="D5" s="155" t="str">
        <f>'Altalanos V-U14-FB'!$D$10</f>
        <v xml:space="preserve">  </v>
      </c>
      <c r="E5" s="155"/>
      <c r="F5" s="155"/>
      <c r="G5" s="155"/>
      <c r="H5" s="156">
        <f>'Altalanos V-U14-FB'!$E$10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168</v>
      </c>
      <c r="C7" s="173"/>
      <c r="D7" s="173" t="s">
        <v>166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25</v>
      </c>
      <c r="C8" s="173"/>
      <c r="D8" s="173" t="s">
        <v>166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36</v>
      </c>
      <c r="C9" s="173"/>
      <c r="D9" s="173" t="s">
        <v>145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37</v>
      </c>
      <c r="C10" s="173"/>
      <c r="D10" s="173" t="s">
        <v>128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243" priority="12" stopIfTrue="1">
      <formula>$Q7&gt;=1</formula>
    </cfRule>
  </conditionalFormatting>
  <conditionalFormatting sqref="E7:E27 E29:E37">
    <cfRule type="expression" dxfId="242" priority="2" stopIfTrue="1">
      <formula>AND(ROUNDDOWN(($A$4-E7)/365.25,0)&lt;=13,G7&lt;&gt;"OK")</formula>
    </cfRule>
    <cfRule type="expression" dxfId="241" priority="3" stopIfTrue="1">
      <formula>AND(ROUNDDOWN(($A$4-E7)/365.25,0)&lt;=14,G7&lt;&gt;"OK")</formula>
    </cfRule>
    <cfRule type="expression" dxfId="240" priority="4" stopIfTrue="1">
      <formula>AND(ROUNDDOWN(($A$4-E7)/365.25,0)&lt;=17,G7&lt;&gt;"OK")</formula>
    </cfRule>
  </conditionalFormatting>
  <conditionalFormatting sqref="B7:D14">
    <cfRule type="expression" dxfId="239" priority="16" stopIfTrue="1">
      <formula>$Q7&gt;=1</formula>
    </cfRule>
    <cfRule type="expression" dxfId="238" priority="17" stopIfTrue="1">
      <formula>$Q7&gt;=1</formula>
    </cfRule>
  </conditionalFormatting>
  <conditionalFormatting sqref="J7:J14">
    <cfRule type="cellIs" dxfId="237" priority="7" stopIfTrue="1" operator="equal">
      <formula>"Z"</formula>
    </cfRule>
  </conditionalFormatting>
  <conditionalFormatting sqref="E7:E156">
    <cfRule type="expression" dxfId="236" priority="8" stopIfTrue="1">
      <formula>AND(ROUNDDOWN(($A$4-E7)/365.25,0)&lt;=13,G7&lt;&gt;"OK")</formula>
    </cfRule>
    <cfRule type="expression" dxfId="235" priority="9" stopIfTrue="1">
      <formula>AND(ROUNDDOWN(($A$4-E7)/365.25,0)&lt;=14,G7&lt;&gt;"OK")</formula>
    </cfRule>
    <cfRule type="expression" dxfId="234" priority="10" stopIfTrue="1">
      <formula>AND(ROUNDDOWN(($A$4-E7)/365.25,0)&lt;=17,G7&lt;&gt;"OK")</formula>
    </cfRule>
  </conditionalFormatting>
  <conditionalFormatting sqref="J7:J156">
    <cfRule type="cellIs" dxfId="233" priority="11" stopIfTrue="1" operator="equal">
      <formula>"Z"</formula>
    </cfRule>
  </conditionalFormatting>
  <conditionalFormatting sqref="A7:D156">
    <cfRule type="expression" dxfId="232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8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AE0FD-6E3E-4FBD-A20F-83E2AEB1C1A0}">
  <sheetPr>
    <tabColor indexed="11"/>
  </sheetPr>
  <dimension ref="A1:AK43"/>
  <sheetViews>
    <sheetView showZeros="0" zoomScaleNormal="100" workbookViewId="0">
      <selection activeCell="B15" sqref="B15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7.88671875" style="31" customWidth="1"/>
    <col min="11" max="12" width="8.5546875" style="31" customWidth="1"/>
    <col min="13" max="13" width="7.88671875" style="31" customWidth="1"/>
    <col min="14" max="14" width="8.6640625" style="31"/>
    <col min="15" max="16" width="4.44140625" style="31" customWidth="1"/>
    <col min="17" max="17" width="12.109375" style="31" customWidth="1"/>
    <col min="18" max="18" width="7.88671875" style="31" customWidth="1"/>
    <col min="19" max="19" width="7.44140625" style="31" customWidth="1"/>
    <col min="20" max="24" width="8.6640625" style="31"/>
    <col min="25" max="37" width="11.5546875" style="31" hidden="1" customWidth="1"/>
    <col min="38" max="16384" width="8.6640625" style="31"/>
  </cols>
  <sheetData>
    <row r="1" spans="1:37" ht="24" customHeight="1" x14ac:dyDescent="0.25">
      <c r="A1" s="1075" t="str">
        <f>'Altalanos V-U14-FB'!$A$6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V-U14-FB'!$A$8</f>
        <v>V.kcs Tenisz U14 Fiú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817" t="s">
        <v>222</v>
      </c>
      <c r="B3" s="817"/>
      <c r="C3" s="817"/>
      <c r="D3" s="817"/>
      <c r="E3" s="817" t="s">
        <v>215</v>
      </c>
      <c r="F3" s="817"/>
      <c r="G3" s="817"/>
      <c r="H3" s="817" t="s">
        <v>88</v>
      </c>
      <c r="I3" s="817"/>
      <c r="J3" s="862"/>
      <c r="K3" s="817"/>
      <c r="L3" s="818"/>
      <c r="M3" s="818" t="s">
        <v>234</v>
      </c>
      <c r="N3" s="227"/>
      <c r="O3" s="228"/>
      <c r="P3" s="227"/>
      <c r="Q3" s="229" t="s">
        <v>249</v>
      </c>
      <c r="R3" s="230" t="s">
        <v>250</v>
      </c>
      <c r="S3" s="230" t="s">
        <v>337</v>
      </c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V-U14-FB'!$A$10</f>
        <v>46147</v>
      </c>
      <c r="B4" s="1076"/>
      <c r="C4" s="1076"/>
      <c r="D4" s="231"/>
      <c r="E4" s="232" t="str">
        <f>'Altalanos V-U14-FB'!$C$10</f>
        <v>Berettyóújfalu</v>
      </c>
      <c r="F4" s="232"/>
      <c r="G4" s="232"/>
      <c r="H4" s="233"/>
      <c r="I4" s="232"/>
      <c r="J4" s="234"/>
      <c r="K4" s="233"/>
      <c r="L4" s="904"/>
      <c r="M4" s="235">
        <f>'Altalanos V-U14-FB'!$E$10</f>
        <v>0</v>
      </c>
      <c r="N4" s="236"/>
      <c r="O4" s="237"/>
      <c r="P4" s="236"/>
      <c r="Q4" s="238" t="s">
        <v>252</v>
      </c>
      <c r="R4" s="239" t="s">
        <v>253</v>
      </c>
      <c r="S4" s="239" t="s">
        <v>328</v>
      </c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799"/>
      <c r="B5" s="799" t="s">
        <v>255</v>
      </c>
      <c r="C5" s="905" t="s">
        <v>256</v>
      </c>
      <c r="D5" s="799" t="s">
        <v>257</v>
      </c>
      <c r="E5" s="799" t="s">
        <v>258</v>
      </c>
      <c r="F5" s="799"/>
      <c r="G5" s="799" t="s">
        <v>226</v>
      </c>
      <c r="H5" s="799"/>
      <c r="I5" s="799" t="s">
        <v>236</v>
      </c>
      <c r="J5" s="799"/>
      <c r="K5" s="906" t="s">
        <v>259</v>
      </c>
      <c r="L5" s="906" t="s">
        <v>260</v>
      </c>
      <c r="M5" s="906" t="s">
        <v>261</v>
      </c>
      <c r="N5" s="213"/>
      <c r="O5" s="213"/>
      <c r="P5" s="213"/>
      <c r="Q5" s="242" t="s">
        <v>262</v>
      </c>
      <c r="R5" s="243" t="s">
        <v>263</v>
      </c>
      <c r="S5" s="243" t="s">
        <v>327</v>
      </c>
      <c r="Y5" s="224">
        <f>IF(OR('Altalanos V-U14-FB'!$A$8="F1",'Altalanos V-U14-FB'!$A$8="F2",'Altalanos V-U14-FB'!$A$8="N1",'Altalanos V-U14-FB'!$A$8="N2"),1,2)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907">
        <v>1</v>
      </c>
      <c r="C7" s="773">
        <f>IF($B7="","",VLOOKUP($B7,'1MD ELO V-U14-FB'!$A$7:$O$22,5))</f>
        <v>0</v>
      </c>
      <c r="D7" s="773">
        <f>IF($B7="","",VLOOKUP($B7,'1MD ELO V-U14-FB'!$A$7:$O$22,15))</f>
        <v>0</v>
      </c>
      <c r="E7" s="1095" t="str">
        <f>UPPER(IF($B7="","",VLOOKUP($B7,'1MD ELO V-U14-FB'!$A$7:$O$22,2)))</f>
        <v>ZSIROS NOEL ISTVÁN</v>
      </c>
      <c r="F7" s="1095"/>
      <c r="G7" s="1095">
        <f>IF($B7="","",VLOOKUP($B7,'1MD ELO V-U14-FB'!$A$7:$O$22,3))</f>
        <v>0</v>
      </c>
      <c r="H7" s="1095"/>
      <c r="I7" s="774" t="str">
        <f>IF($B7="","",VLOOKUP($B7,'1MD ELO V-U14-FB'!$A$7:$O$22,4))</f>
        <v>Létavértesi Arany János Általános Iskola</v>
      </c>
      <c r="J7" s="244"/>
      <c r="K7" s="908"/>
      <c r="L7" s="909" t="str">
        <f>IF(K7="","",CONCATENATE(VLOOKUP($Y$3,$AB$1:$AK$1,K7)," pont"))</f>
        <v/>
      </c>
      <c r="M7" s="253"/>
      <c r="N7" s="213"/>
      <c r="O7" s="213"/>
      <c r="P7" s="213"/>
      <c r="Q7" s="213"/>
      <c r="R7" s="213"/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910"/>
      <c r="C8" s="775"/>
      <c r="D8" s="775"/>
      <c r="E8" s="775"/>
      <c r="F8" s="775"/>
      <c r="G8" s="775"/>
      <c r="H8" s="775"/>
      <c r="I8" s="775"/>
      <c r="J8" s="244"/>
      <c r="K8" s="246"/>
      <c r="L8" s="24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907">
        <v>2</v>
      </c>
      <c r="C9" s="773">
        <f>IF($B9="","",VLOOKUP($B9,'1MD ELO V-U14-FB'!$A$7:$O$22,5))</f>
        <v>0</v>
      </c>
      <c r="D9" s="773">
        <f>IF($B9="","",VLOOKUP($B9,'1MD ELO V-U14-FB'!$A$7:$O$22,15))</f>
        <v>0</v>
      </c>
      <c r="E9" s="1095" t="str">
        <f>UPPER(IF($B9="","",VLOOKUP($B9,'1MD ELO V-U14-FB'!$A$7:$O$22,2)))</f>
        <v>KOZMA DÉNES</v>
      </c>
      <c r="F9" s="1095"/>
      <c r="G9" s="1095">
        <f>IF($B9="","",VLOOKUP($B9,'1MD ELO V-U14-FB'!$A$7:$O$22,3))</f>
        <v>0</v>
      </c>
      <c r="H9" s="1095"/>
      <c r="I9" s="774" t="str">
        <f>IF($B9="","",VLOOKUP($B9,'1MD ELO V-U14-FB'!$A$7:$O$22,4))</f>
        <v>Létavértesi Arany János Általános Iskola</v>
      </c>
      <c r="J9" s="244"/>
      <c r="K9" s="908"/>
      <c r="L9" s="909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910"/>
      <c r="C10" s="775"/>
      <c r="D10" s="775"/>
      <c r="E10" s="775"/>
      <c r="F10" s="775"/>
      <c r="G10" s="775"/>
      <c r="H10" s="775"/>
      <c r="I10" s="77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907">
        <v>3</v>
      </c>
      <c r="C11" s="773">
        <f>IF($B11="","",VLOOKUP($B11,'1MD ELO V-U14-FB'!$A$7:$O$22,5))</f>
        <v>0</v>
      </c>
      <c r="D11" s="773">
        <f>IF($B11="","",VLOOKUP($B11,'1MD ELO V-U14-FB'!$A$7:$O$22,15))</f>
        <v>0</v>
      </c>
      <c r="E11" s="1095" t="str">
        <f>UPPER(IF($B11="","",VLOOKUP($B11,'1MD ELO V-U14-FB'!$A$7:$O$22,2)))</f>
        <v>MOLNÁR MILÁN</v>
      </c>
      <c r="F11" s="1095"/>
      <c r="G11" s="1095">
        <f>IF($B11="","",VLOOKUP($B11,'1MD ELO V-U14-FB'!$A$7:$O$22,3))</f>
        <v>0</v>
      </c>
      <c r="H11" s="1095"/>
      <c r="I11" s="774" t="str">
        <f>IF($B11="","",VLOOKUP($B11,'1MD ELO V-U14-FB'!$A$7:$O$22,4))</f>
        <v xml:space="preserve">Debreceni Nemzetközi Iskola </v>
      </c>
      <c r="J11" s="244"/>
      <c r="K11" s="908"/>
      <c r="L11" s="909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6"/>
      <c r="B12" s="910"/>
      <c r="C12" s="775"/>
      <c r="D12" s="775"/>
      <c r="E12" s="775"/>
      <c r="F12" s="775"/>
      <c r="G12" s="775"/>
      <c r="H12" s="775"/>
      <c r="I12" s="775"/>
      <c r="J12" s="244"/>
      <c r="K12" s="245"/>
      <c r="L12" s="245"/>
      <c r="M12" s="759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6" t="s">
        <v>319</v>
      </c>
      <c r="B13" s="907">
        <v>4</v>
      </c>
      <c r="C13" s="773">
        <f>IF($B13="","",VLOOKUP($B13,'1MD ELO V-U14-FB'!$A$7:$O$22,5))</f>
        <v>0</v>
      </c>
      <c r="D13" s="773">
        <f>IF($B13="","",VLOOKUP($B13,'1MD ELO V-U14-FB'!$A$7:$O$22,15))</f>
        <v>0</v>
      </c>
      <c r="E13" s="1095" t="str">
        <f>UPPER(IF($B13="","",VLOOKUP($B13,'1MD ELO V-U14-FB'!$A$7:$O$22,2)))</f>
        <v>KOLCSÁR BOTOND</v>
      </c>
      <c r="F13" s="1095"/>
      <c r="G13" s="1095">
        <f>IF($B13="","",VLOOKUP($B13,'1MD ELO V-U14-FB'!$A$7:$O$22,3))</f>
        <v>0</v>
      </c>
      <c r="H13" s="1095"/>
      <c r="I13" s="774" t="str">
        <f>IF($B13="","",VLOOKUP($B13,'1MD ELO V-U14-FB'!$A$7:$O$22,4))</f>
        <v>Berettyóújfalui József Attila Általános Iskola</v>
      </c>
      <c r="J13" s="244"/>
      <c r="K13" s="908"/>
      <c r="L13" s="909" t="str">
        <f>IF(K13="","",CONCATENATE(VLOOKUP($Y$3,$AB$1:$AK$1,K13)," pont"))</f>
        <v/>
      </c>
      <c r="M13" s="253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ZSIROS NOEL ISTVÁN</v>
      </c>
      <c r="E18" s="1078"/>
      <c r="F18" s="1078" t="str">
        <f>E9</f>
        <v>KOZMA DÉNES</v>
      </c>
      <c r="G18" s="1078"/>
      <c r="H18" s="1078" t="str">
        <f>E11</f>
        <v>MOLNÁR MILÁN</v>
      </c>
      <c r="I18" s="1078"/>
      <c r="J18" s="1078" t="str">
        <f>E13</f>
        <v>KOLCSÁR BOTOND</v>
      </c>
      <c r="K18" s="1078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ZSIROS NOEL ISTVÁN</v>
      </c>
      <c r="C19" s="1079"/>
      <c r="D19" s="1080"/>
      <c r="E19" s="1080"/>
      <c r="F19" s="1081"/>
      <c r="G19" s="1081"/>
      <c r="H19" s="1081"/>
      <c r="I19" s="1081"/>
      <c r="J19" s="1078"/>
      <c r="K19" s="1078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KOZMA DÉNES</v>
      </c>
      <c r="C20" s="1079"/>
      <c r="D20" s="1081"/>
      <c r="E20" s="1081"/>
      <c r="F20" s="1080"/>
      <c r="G20" s="1080"/>
      <c r="H20" s="1081"/>
      <c r="I20" s="1081"/>
      <c r="J20" s="1081"/>
      <c r="K20" s="1081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MOLNÁR MILÁN</v>
      </c>
      <c r="C21" s="1079"/>
      <c r="D21" s="1081"/>
      <c r="E21" s="1081"/>
      <c r="F21" s="1081"/>
      <c r="G21" s="1081"/>
      <c r="H21" s="1080"/>
      <c r="I21" s="1080"/>
      <c r="J21" s="1081"/>
      <c r="K21" s="1081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8.75" customHeight="1" x14ac:dyDescent="0.25">
      <c r="A22" s="257" t="s">
        <v>319</v>
      </c>
      <c r="B22" s="1079" t="str">
        <f>E13</f>
        <v>KOLCSÁR BOTOND</v>
      </c>
      <c r="C22" s="1079"/>
      <c r="D22" s="1081"/>
      <c r="E22" s="1081"/>
      <c r="F22" s="1081"/>
      <c r="G22" s="1081"/>
      <c r="H22" s="1078"/>
      <c r="I22" s="1078"/>
      <c r="J22" s="1080"/>
      <c r="K22" s="1080"/>
      <c r="L22" s="244"/>
      <c r="M22" s="244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3.2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44"/>
      <c r="O32" s="213"/>
      <c r="P32" s="213"/>
      <c r="Q32" s="213"/>
      <c r="R32" s="213"/>
      <c r="S32" s="213"/>
    </row>
    <row r="33" spans="1:19" ht="13.2" x14ac:dyDescent="0.25">
      <c r="A33" s="877" t="s">
        <v>257</v>
      </c>
      <c r="B33" s="878"/>
      <c r="C33" s="879"/>
      <c r="D33" s="911" t="s">
        <v>274</v>
      </c>
      <c r="E33" s="912" t="s">
        <v>275</v>
      </c>
      <c r="F33" s="913"/>
      <c r="G33" s="911" t="s">
        <v>274</v>
      </c>
      <c r="H33" s="912" t="s">
        <v>276</v>
      </c>
      <c r="I33" s="914"/>
      <c r="J33" s="912" t="s">
        <v>277</v>
      </c>
      <c r="K33" s="915" t="s">
        <v>278</v>
      </c>
      <c r="L33" s="799"/>
      <c r="M33" s="913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97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886"/>
      <c r="B36" s="887"/>
      <c r="C36" s="889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890"/>
      <c r="B37" s="891"/>
      <c r="C37" s="892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893"/>
      <c r="B38" s="894"/>
      <c r="C38" s="895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896"/>
      <c r="B39" s="897"/>
      <c r="C39" s="892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896"/>
      <c r="B40" s="897"/>
      <c r="C40" s="899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900"/>
      <c r="B41" s="901"/>
      <c r="C41" s="903"/>
      <c r="D41" s="311"/>
      <c r="E41" s="312"/>
      <c r="F41" s="258"/>
      <c r="G41" s="313" t="s">
        <v>290</v>
      </c>
      <c r="H41" s="282"/>
      <c r="I41" s="314"/>
      <c r="J41" s="315"/>
      <c r="K41" s="281">
        <f>M4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31" priority="3" stopIfTrue="1" operator="equal">
      <formula>"Bye"</formula>
    </cfRule>
  </conditionalFormatting>
  <conditionalFormatting sqref="R41">
    <cfRule type="expression" dxfId="230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43F17-B042-4167-90BB-451AB27B7CCC}">
  <dimension ref="A1:G18"/>
  <sheetViews>
    <sheetView showGridLines="0" showZeros="0" zoomScaleNormal="100" workbookViewId="0">
      <selection activeCell="C22" sqref="C22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338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820BA-3445-4217-9710-E72503FE3D57}">
  <sheetPr>
    <tabColor indexed="11"/>
  </sheetPr>
  <dimension ref="A1:AK43"/>
  <sheetViews>
    <sheetView showZeros="0" zoomScaleNormal="100" workbookViewId="0">
      <selection activeCell="G27" sqref="G27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8.44140625" style="31" customWidth="1"/>
    <col min="11" max="13" width="8.5546875" style="31" customWidth="1"/>
    <col min="14" max="14" width="8.6640625" style="31"/>
    <col min="15" max="15" width="5.5546875" style="31" customWidth="1"/>
    <col min="16" max="16" width="4.5546875" style="31" customWidth="1"/>
    <col min="17" max="17" width="11.6640625" style="31" customWidth="1"/>
    <col min="18" max="24" width="8.6640625" style="31"/>
    <col min="25" max="25" width="10.33203125" style="317" hidden="1" customWidth="1"/>
    <col min="26" max="37" width="11.5546875" style="317" hidden="1" customWidth="1"/>
    <col min="38" max="16384" width="8.6640625" style="31"/>
  </cols>
  <sheetData>
    <row r="1" spans="1:37" ht="24" customHeight="1" x14ac:dyDescent="0.25">
      <c r="A1" s="1075" t="str">
        <f>'Altalanos I-U8-FB'!$A$6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I-U8-FB'!$A$8</f>
        <v>I.kcs Tenisz U8 Fiú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82" t="s">
        <v>222</v>
      </c>
      <c r="B3" s="82"/>
      <c r="C3" s="82"/>
      <c r="D3" s="82"/>
      <c r="E3" s="82" t="s">
        <v>215</v>
      </c>
      <c r="F3" s="82"/>
      <c r="G3" s="82"/>
      <c r="H3" s="82" t="s">
        <v>88</v>
      </c>
      <c r="I3" s="82"/>
      <c r="J3" s="226"/>
      <c r="K3" s="82"/>
      <c r="L3" s="83" t="s">
        <v>234</v>
      </c>
      <c r="M3" s="82"/>
      <c r="N3" s="227"/>
      <c r="O3" s="228"/>
      <c r="P3" s="227"/>
      <c r="Q3" s="229" t="s">
        <v>249</v>
      </c>
      <c r="R3" s="230" t="s">
        <v>250</v>
      </c>
      <c r="S3" s="213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I-U8-FB'!$A$10</f>
        <v>46147</v>
      </c>
      <c r="B4" s="1076"/>
      <c r="C4" s="1076"/>
      <c r="D4" s="231"/>
      <c r="E4" s="232" t="str">
        <f>'Altalanos I-U8-FB'!$C$10</f>
        <v>Berettyóújfalu</v>
      </c>
      <c r="F4" s="232"/>
      <c r="G4" s="232"/>
      <c r="H4" s="233"/>
      <c r="I4" s="232"/>
      <c r="J4" s="234"/>
      <c r="K4" s="233"/>
      <c r="L4" s="235">
        <f>'Altalanos I-U8-FB'!$E$10</f>
        <v>0</v>
      </c>
      <c r="M4" s="233"/>
      <c r="N4" s="236"/>
      <c r="O4" s="237"/>
      <c r="P4" s="236"/>
      <c r="Q4" s="238" t="s">
        <v>252</v>
      </c>
      <c r="R4" s="239" t="s">
        <v>253</v>
      </c>
      <c r="S4" s="213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61"/>
      <c r="B5" s="61" t="s">
        <v>255</v>
      </c>
      <c r="C5" s="240" t="s">
        <v>256</v>
      </c>
      <c r="D5" s="61" t="s">
        <v>257</v>
      </c>
      <c r="E5" s="61" t="s">
        <v>258</v>
      </c>
      <c r="F5" s="61"/>
      <c r="G5" s="61" t="s">
        <v>226</v>
      </c>
      <c r="H5" s="61"/>
      <c r="I5" s="61" t="s">
        <v>236</v>
      </c>
      <c r="J5" s="61"/>
      <c r="K5" s="241" t="s">
        <v>259</v>
      </c>
      <c r="L5" s="241" t="s">
        <v>260</v>
      </c>
      <c r="M5" s="241" t="s">
        <v>261</v>
      </c>
      <c r="N5" s="213"/>
      <c r="O5" s="213"/>
      <c r="P5" s="213"/>
      <c r="Q5" s="242" t="s">
        <v>262</v>
      </c>
      <c r="R5" s="243" t="s">
        <v>263</v>
      </c>
      <c r="S5" s="213"/>
      <c r="Y5" s="224">
        <f>IF(OR('Altalanos I-U8-FB'!$A$8="F1",'Altalanos I-U8-FB'!$A$8="F2",'Altalanos I-U8-FB'!$A$8="N1",'Altalanos I-U8-FB'!$A$8="N2"),1,2)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247">
        <v>1</v>
      </c>
      <c r="C7" s="248"/>
      <c r="D7" s="248">
        <f>IF($B7="","",VLOOKUP($B7,'1MD ELO I-U8-FB'!$A$7:$O$22,15))</f>
        <v>0</v>
      </c>
      <c r="E7" s="249" t="str">
        <f>UPPER(IF($B7="","",VLOOKUP($B7,'1MD ELO I-U8-FB'!$A$7:$O$22,2)))</f>
        <v>ANDRÁSIK MIKLÓS</v>
      </c>
      <c r="F7" s="250"/>
      <c r="G7" s="249">
        <f>IF($B7="","",VLOOKUP($B7,'1MD ELO I-U8-FB'!$A$7:$O$22,3))</f>
        <v>0</v>
      </c>
      <c r="H7" s="250"/>
      <c r="I7" s="249" t="str">
        <f>IF($B7="","",VLOOKUP($B7,'1MD ELO I-U8-FB'!$A$7:$O$22,4))</f>
        <v>Debreceni Egyetem Kossuth Lajos Gyakorló Gimnáziuma és Általános Iskolája</v>
      </c>
      <c r="J7" s="244"/>
      <c r="K7" s="251"/>
      <c r="L7" s="252" t="str">
        <f>IF(K7="","",CONCATENATE(VLOOKUP($Y$3,$AB$1:$AK$1,K7)," pont"))</f>
        <v/>
      </c>
      <c r="M7" s="253"/>
      <c r="N7" s="213"/>
      <c r="O7" s="213"/>
      <c r="P7" s="213"/>
      <c r="Q7" s="213"/>
      <c r="R7" s="213"/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254"/>
      <c r="C8" s="245"/>
      <c r="D8" s="245"/>
      <c r="E8" s="245"/>
      <c r="F8" s="245"/>
      <c r="G8" s="245"/>
      <c r="H8" s="245"/>
      <c r="I8" s="245"/>
      <c r="J8" s="244"/>
      <c r="K8" s="246"/>
      <c r="L8" s="24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247">
        <v>2</v>
      </c>
      <c r="C9" s="248">
        <f>IF($B9="","",VLOOKUP($B9,'1MD ELO I-U8-FB'!$A$7:$O$22,5))</f>
        <v>0</v>
      </c>
      <c r="D9" s="248">
        <f>IF($B9="","",VLOOKUP($B9,'1MD ELO I-U8-FB'!$A$7:$O$22,15))</f>
        <v>0</v>
      </c>
      <c r="E9" s="249" t="str">
        <f>UPPER(IF($B9="","",VLOOKUP($B9,'1MD ELO I-U8-FB'!$A$7:$O$22,2)))</f>
        <v>KEREKES VINCE JÁNOS</v>
      </c>
      <c r="F9" s="250"/>
      <c r="G9" s="249">
        <f>IF($B9="","",VLOOKUP($B9,'1MD ELO I-U8-FB'!$A$7:$O$22,3))</f>
        <v>0</v>
      </c>
      <c r="H9" s="250"/>
      <c r="I9" s="249" t="str">
        <f>IF($B9="","",VLOOKUP($B9,'1MD ELO I-U8-FB'!$A$7:$O$22,4))</f>
        <v>Debreceni Egyetem Kossuth Lajos Gyakorló Gimnáziuma és Általános Iskolája</v>
      </c>
      <c r="J9" s="244"/>
      <c r="K9" s="251"/>
      <c r="L9" s="252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254"/>
      <c r="C10" s="245"/>
      <c r="D10" s="245"/>
      <c r="E10" s="245"/>
      <c r="F10" s="245"/>
      <c r="G10" s="245"/>
      <c r="H10" s="245"/>
      <c r="I10" s="24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247">
        <v>3</v>
      </c>
      <c r="C11" s="248">
        <f>IF($B11="","",VLOOKUP($B11,'1MD ELO I-U8-FB'!$A$7:$O$22,5))</f>
        <v>0</v>
      </c>
      <c r="D11" s="248">
        <f>IF($B11="","",VLOOKUP($B11,'1MD ELO I-U8-FB'!$A$7:$O$22,15))</f>
        <v>0</v>
      </c>
      <c r="E11" s="249" t="str">
        <f>UPPER(IF($B11="","",VLOOKUP($B11,'1MD ELO I-U8-FB'!$A$7:$O$22,2)))</f>
        <v>BENKE ZOLTÁN TAMÁS</v>
      </c>
      <c r="F11" s="250"/>
      <c r="G11" s="249">
        <f>IF($B11="","",VLOOKUP($B11,'1MD ELO I-U8-FB'!$A$7:$O$22,3))</f>
        <v>0</v>
      </c>
      <c r="H11" s="250"/>
      <c r="I11" s="249" t="str">
        <f>IF($B11="","",VLOOKUP($B11,'1MD ELO I-U8-FB'!$A$7:$O$22,4))</f>
        <v>Debreceni Árpád Vezér Általános Iskola</v>
      </c>
      <c r="J11" s="244"/>
      <c r="K11" s="251"/>
      <c r="L11" s="252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ANDRÁSIK MIKLÓS</v>
      </c>
      <c r="E18" s="1078"/>
      <c r="F18" s="1078" t="str">
        <f>E9</f>
        <v>KEREKES VINCE JÁNOS</v>
      </c>
      <c r="G18" s="1078"/>
      <c r="H18" s="1078" t="str">
        <f>E11</f>
        <v>BENKE ZOLTÁN TAMÁS</v>
      </c>
      <c r="I18" s="1078"/>
      <c r="J18" s="244"/>
      <c r="K18" s="244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ANDRÁSIK MIKLÓS</v>
      </c>
      <c r="C19" s="1079"/>
      <c r="D19" s="1080"/>
      <c r="E19" s="1080"/>
      <c r="F19" s="1081"/>
      <c r="G19" s="1081"/>
      <c r="H19" s="1081"/>
      <c r="I19" s="1081"/>
      <c r="J19" s="244"/>
      <c r="K19" s="244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KEREKES VINCE JÁNOS</v>
      </c>
      <c r="C20" s="1079"/>
      <c r="D20" s="1081"/>
      <c r="E20" s="1081"/>
      <c r="F20" s="1080"/>
      <c r="G20" s="1080"/>
      <c r="H20" s="1081"/>
      <c r="I20" s="1081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BENKE ZOLTÁN TAMÁS</v>
      </c>
      <c r="C21" s="1079"/>
      <c r="D21" s="1081"/>
      <c r="E21" s="1081"/>
      <c r="F21" s="1081"/>
      <c r="G21" s="1081"/>
      <c r="H21" s="1080"/>
      <c r="I21" s="1080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3.2" x14ac:dyDescent="0.25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3.2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58"/>
      <c r="O32" s="213"/>
      <c r="P32" s="213"/>
      <c r="Q32" s="213"/>
      <c r="R32" s="213"/>
      <c r="S32" s="213"/>
    </row>
    <row r="33" spans="1:19" ht="13.2" x14ac:dyDescent="0.25">
      <c r="A33" s="259" t="s">
        <v>257</v>
      </c>
      <c r="B33" s="260"/>
      <c r="C33" s="261"/>
      <c r="D33" s="262" t="s">
        <v>274</v>
      </c>
      <c r="E33" s="263" t="s">
        <v>275</v>
      </c>
      <c r="F33" s="264"/>
      <c r="G33" s="262" t="s">
        <v>274</v>
      </c>
      <c r="H33" s="263" t="s">
        <v>276</v>
      </c>
      <c r="I33" s="265"/>
      <c r="J33" s="263" t="s">
        <v>277</v>
      </c>
      <c r="K33" s="266" t="s">
        <v>278</v>
      </c>
      <c r="L33" s="61"/>
      <c r="M33" s="267"/>
      <c r="N33" s="268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79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292"/>
      <c r="B36" s="293"/>
      <c r="C36" s="294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298"/>
      <c r="B37" s="299"/>
      <c r="C37" s="300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302"/>
      <c r="B38" s="303"/>
      <c r="C38" s="304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305"/>
      <c r="B39" s="306"/>
      <c r="C39" s="300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305"/>
      <c r="B40" s="306"/>
      <c r="C40" s="307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308"/>
      <c r="B41" s="309"/>
      <c r="C41" s="310"/>
      <c r="D41" s="311"/>
      <c r="E41" s="312"/>
      <c r="F41" s="258"/>
      <c r="G41" s="313" t="s">
        <v>290</v>
      </c>
      <c r="H41" s="282"/>
      <c r="I41" s="314"/>
      <c r="J41" s="315"/>
      <c r="K41" s="281">
        <f>L4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514" priority="3" stopIfTrue="1" operator="equal">
      <formula>"Bye"</formula>
    </cfRule>
  </conditionalFormatting>
  <conditionalFormatting sqref="R41">
    <cfRule type="expression" dxfId="513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useFirstPageNumber="1" horizontalDpi="300" verticalDpi="300"/>
  <headerFooter alignWithMargins="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F3FE6-BD22-443C-BFC8-CBAB9C854A66}">
  <sheetPr>
    <pageSetUpPr fitToPage="1"/>
  </sheetPr>
  <dimension ref="A1:P42"/>
  <sheetViews>
    <sheetView showGridLines="0" showZeros="0" zoomScaleNormal="100" workbookViewId="0">
      <selection activeCell="C22" sqref="C22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V-U14-LB'!$A$6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V-U14-LB'!$A$10</f>
        <v>46147</v>
      </c>
      <c r="B5" s="821" t="str">
        <f>'Altalanos V-U14-LB'!$C$10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0418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27E7-CA5F-4FEA-AE5C-2CCFD374B747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21" sqref="C21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V-U14-LB'!$A$6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V-U14-LB'!$A$8</f>
        <v>V.kcs Tenisz U14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V-U14-LB'!$A$10</f>
        <v>46147</v>
      </c>
      <c r="B5" s="153"/>
      <c r="C5" s="154" t="str">
        <f>'Altalanos V-U14-LB'!$C$10</f>
        <v>Berettyóújfalu</v>
      </c>
      <c r="D5" s="155" t="str">
        <f>'Altalanos V-U14-LB'!$D$10</f>
        <v xml:space="preserve">  </v>
      </c>
      <c r="E5" s="155"/>
      <c r="F5" s="155"/>
      <c r="G5" s="155"/>
      <c r="H5" s="156">
        <f>'Altalanos V-U14-LB'!$E$10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26</v>
      </c>
      <c r="C7" s="173"/>
      <c r="D7" s="173" t="s">
        <v>171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27</v>
      </c>
      <c r="C8" s="173"/>
      <c r="D8" s="173" t="s">
        <v>145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35</v>
      </c>
      <c r="C9" s="173"/>
      <c r="D9" s="173" t="s">
        <v>124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229" priority="12" stopIfTrue="1">
      <formula>$Q7&gt;=1</formula>
    </cfRule>
  </conditionalFormatting>
  <conditionalFormatting sqref="E7:E27 E29:E37">
    <cfRule type="expression" dxfId="228" priority="2" stopIfTrue="1">
      <formula>AND(ROUNDDOWN(($A$4-E7)/365.25,0)&lt;=13,G7&lt;&gt;"OK")</formula>
    </cfRule>
    <cfRule type="expression" dxfId="227" priority="3" stopIfTrue="1">
      <formula>AND(ROUNDDOWN(($A$4-E7)/365.25,0)&lt;=14,G7&lt;&gt;"OK")</formula>
    </cfRule>
    <cfRule type="expression" dxfId="226" priority="4" stopIfTrue="1">
      <formula>AND(ROUNDDOWN(($A$4-E7)/365.25,0)&lt;=17,G7&lt;&gt;"OK")</formula>
    </cfRule>
  </conditionalFormatting>
  <conditionalFormatting sqref="B7:D14">
    <cfRule type="expression" dxfId="225" priority="16" stopIfTrue="1">
      <formula>$Q7&gt;=1</formula>
    </cfRule>
    <cfRule type="expression" dxfId="224" priority="17" stopIfTrue="1">
      <formula>$Q7&gt;=1</formula>
    </cfRule>
  </conditionalFormatting>
  <conditionalFormatting sqref="J7:J14">
    <cfRule type="cellIs" dxfId="223" priority="7" stopIfTrue="1" operator="equal">
      <formula>"Z"</formula>
    </cfRule>
  </conditionalFormatting>
  <conditionalFormatting sqref="E7:E156">
    <cfRule type="expression" dxfId="222" priority="8" stopIfTrue="1">
      <formula>AND(ROUNDDOWN(($A$4-E7)/365.25,0)&lt;=13,G7&lt;&gt;"OK")</formula>
    </cfRule>
    <cfRule type="expression" dxfId="221" priority="9" stopIfTrue="1">
      <formula>AND(ROUNDDOWN(($A$4-E7)/365.25,0)&lt;=14,G7&lt;&gt;"OK")</formula>
    </cfRule>
    <cfRule type="expression" dxfId="220" priority="10" stopIfTrue="1">
      <formula>AND(ROUNDDOWN(($A$4-E7)/365.25,0)&lt;=17,G7&lt;&gt;"OK")</formula>
    </cfRule>
  </conditionalFormatting>
  <conditionalFormatting sqref="J7:J156">
    <cfRule type="cellIs" dxfId="219" priority="11" stopIfTrue="1" operator="equal">
      <formula>"Z"</formula>
    </cfRule>
  </conditionalFormatting>
  <conditionalFormatting sqref="A7:D156">
    <cfRule type="expression" dxfId="218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4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6174-C185-4EA1-AF07-7C2DAC497F20}">
  <sheetPr>
    <tabColor indexed="11"/>
  </sheetPr>
  <dimension ref="A1:AK43"/>
  <sheetViews>
    <sheetView showZeros="0" zoomScaleNormal="100" workbookViewId="0">
      <selection activeCell="B16" sqref="B16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8.44140625" style="31" customWidth="1"/>
    <col min="11" max="13" width="8.5546875" style="31" customWidth="1"/>
    <col min="14" max="14" width="8.6640625" style="31"/>
    <col min="15" max="15" width="5.5546875" style="31" customWidth="1"/>
    <col min="16" max="16" width="4.5546875" style="31" customWidth="1"/>
    <col min="17" max="17" width="11.6640625" style="31" customWidth="1"/>
    <col min="18" max="24" width="8.6640625" style="31"/>
    <col min="25" max="25" width="10.33203125" style="317" hidden="1" customWidth="1"/>
    <col min="26" max="37" width="11.5546875" style="317" hidden="1" customWidth="1"/>
    <col min="38" max="16384" width="8.6640625" style="31"/>
  </cols>
  <sheetData>
    <row r="1" spans="1:37" ht="24" customHeight="1" x14ac:dyDescent="0.25">
      <c r="A1" s="1075" t="str">
        <f>'Altalanos V-U14-LB'!$A$6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V-U14-LB'!$A$8</f>
        <v>V.kcs Tenisz U14 Lány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817" t="s">
        <v>222</v>
      </c>
      <c r="B3" s="817"/>
      <c r="C3" s="817"/>
      <c r="D3" s="817"/>
      <c r="E3" s="817" t="s">
        <v>215</v>
      </c>
      <c r="F3" s="817"/>
      <c r="G3" s="817"/>
      <c r="H3" s="817" t="s">
        <v>88</v>
      </c>
      <c r="I3" s="817"/>
      <c r="J3" s="862"/>
      <c r="K3" s="817"/>
      <c r="L3" s="818" t="s">
        <v>234</v>
      </c>
      <c r="M3" s="817"/>
      <c r="N3" s="227"/>
      <c r="O3" s="228"/>
      <c r="P3" s="227"/>
      <c r="Q3" s="229" t="s">
        <v>249</v>
      </c>
      <c r="R3" s="230" t="s">
        <v>250</v>
      </c>
      <c r="S3" s="213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V-U14-LB'!$A$10</f>
        <v>46147</v>
      </c>
      <c r="B4" s="1076"/>
      <c r="C4" s="1076"/>
      <c r="D4" s="231"/>
      <c r="E4" s="232" t="str">
        <f>'Altalanos V-U14-LB'!$C$10</f>
        <v>Berettyóújfalu</v>
      </c>
      <c r="F4" s="232"/>
      <c r="G4" s="232"/>
      <c r="H4" s="233"/>
      <c r="I4" s="232"/>
      <c r="J4" s="234"/>
      <c r="K4" s="233"/>
      <c r="L4" s="235">
        <f>'Altalanos V-U14-LB'!$E$10</f>
        <v>0</v>
      </c>
      <c r="M4" s="233"/>
      <c r="N4" s="236"/>
      <c r="O4" s="237"/>
      <c r="P4" s="236"/>
      <c r="Q4" s="238" t="s">
        <v>252</v>
      </c>
      <c r="R4" s="239" t="s">
        <v>253</v>
      </c>
      <c r="S4" s="213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799"/>
      <c r="B5" s="799" t="s">
        <v>255</v>
      </c>
      <c r="C5" s="905" t="s">
        <v>256</v>
      </c>
      <c r="D5" s="799" t="s">
        <v>257</v>
      </c>
      <c r="E5" s="799" t="s">
        <v>258</v>
      </c>
      <c r="F5" s="799"/>
      <c r="G5" s="799" t="s">
        <v>226</v>
      </c>
      <c r="H5" s="799"/>
      <c r="I5" s="799" t="s">
        <v>236</v>
      </c>
      <c r="J5" s="799"/>
      <c r="K5" s="906" t="s">
        <v>259</v>
      </c>
      <c r="L5" s="906" t="s">
        <v>260</v>
      </c>
      <c r="M5" s="906" t="s">
        <v>261</v>
      </c>
      <c r="N5" s="213"/>
      <c r="O5" s="213"/>
      <c r="P5" s="213"/>
      <c r="Q5" s="242" t="s">
        <v>262</v>
      </c>
      <c r="R5" s="243" t="s">
        <v>263</v>
      </c>
      <c r="S5" s="213"/>
      <c r="Y5" s="224">
        <f>IF(OR('Altalanos V-U14-LB'!$A$8="F1",'Altalanos V-U14-LB'!$A$8="F2",'Altalanos V-U14-LB'!$A$8="N1",'Altalanos V-U14-LB'!$A$8="N2"),1,2)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907">
        <v>1</v>
      </c>
      <c r="C7" s="248">
        <f>IF($B7="","",VLOOKUP($B7,'1MD ELO V-U14-LB'!$A$7:$O$22,5))</f>
        <v>0</v>
      </c>
      <c r="D7" s="248">
        <f>IF($B7="","",VLOOKUP($B7,'1MD ELO V-U14-LB'!$A$7:$O$22,15))</f>
        <v>0</v>
      </c>
      <c r="E7" s="249" t="str">
        <f>UPPER(IF($B7="","",VLOOKUP($B7,'1MD ELO V-U14-LB'!$A$7:$O$22,2)))</f>
        <v>TÓTH DORINA</v>
      </c>
      <c r="F7" s="250"/>
      <c r="G7" s="249">
        <f>IF($B7="","",VLOOKUP($B7,'1MD ELO V-U14-LB'!$A$7:$O$22,3))</f>
        <v>0</v>
      </c>
      <c r="H7" s="250"/>
      <c r="I7" s="249" t="str">
        <f>IF($B7="","",VLOOKUP($B7,'1MD ELO V-U14-LB'!$A$7:$O$22,4))</f>
        <v>Baltazár Dezső Református Általános Iskola</v>
      </c>
      <c r="J7" s="244"/>
      <c r="K7" s="908"/>
      <c r="L7" s="909" t="str">
        <f>IF(K7="","",CONCATENATE(VLOOKUP($Y$3,$AB$1:$AK$1,K7)," pont"))</f>
        <v/>
      </c>
      <c r="M7" s="253"/>
      <c r="N7" s="213"/>
      <c r="O7" s="213"/>
      <c r="P7" s="213"/>
      <c r="Q7" s="213"/>
      <c r="R7" s="213"/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910"/>
      <c r="C8" s="245"/>
      <c r="D8" s="245"/>
      <c r="E8" s="245"/>
      <c r="F8" s="245"/>
      <c r="G8" s="245"/>
      <c r="H8" s="245"/>
      <c r="I8" s="245"/>
      <c r="J8" s="244"/>
      <c r="K8" s="246"/>
      <c r="L8" s="24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907">
        <v>2</v>
      </c>
      <c r="C9" s="248">
        <f>IF($B9="","",VLOOKUP($B9,'1MD ELO V-U14-LB'!$A$7:$O$22,5))</f>
        <v>0</v>
      </c>
      <c r="D9" s="248">
        <f>IF($B9="","",VLOOKUP($B9,'1MD ELO V-U14-LB'!$A$7:$O$22,15))</f>
        <v>0</v>
      </c>
      <c r="E9" s="249" t="str">
        <f>UPPER(IF($B9="","",VLOOKUP($B9,'1MD ELO V-U14-LB'!$A$7:$O$22,2)))</f>
        <v>MOLNÁR SZOFI</v>
      </c>
      <c r="F9" s="250"/>
      <c r="G9" s="249">
        <f>IF($B9="","",VLOOKUP($B9,'1MD ELO V-U14-LB'!$A$7:$O$22,3))</f>
        <v>0</v>
      </c>
      <c r="H9" s="250"/>
      <c r="I9" s="249" t="str">
        <f>IF($B9="","",VLOOKUP($B9,'1MD ELO V-U14-LB'!$A$7:$O$22,4))</f>
        <v xml:space="preserve">Debreceni Nemzetközi Iskola </v>
      </c>
      <c r="J9" s="244"/>
      <c r="K9" s="908"/>
      <c r="L9" s="909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910"/>
      <c r="C10" s="245"/>
      <c r="D10" s="245"/>
      <c r="E10" s="245"/>
      <c r="F10" s="245"/>
      <c r="G10" s="245"/>
      <c r="H10" s="245"/>
      <c r="I10" s="24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907">
        <v>3</v>
      </c>
      <c r="C11" s="248">
        <f>IF($B11="","",VLOOKUP($B11,'1MD ELO V-U14-LB'!$A$7:$O$22,5))</f>
        <v>0</v>
      </c>
      <c r="D11" s="248">
        <f>IF($B11="","",VLOOKUP($B11,'1MD ELO V-U14-LB'!$A$7:$O$22,15))</f>
        <v>0</v>
      </c>
      <c r="E11" s="249" t="str">
        <f>UPPER(IF($B11="","",VLOOKUP($B11,'1MD ELO V-U14-LB'!$A$7:$O$22,2)))</f>
        <v>RÁCZ KIARA</v>
      </c>
      <c r="F11" s="250"/>
      <c r="G11" s="249">
        <f>IF($B11="","",VLOOKUP($B11,'1MD ELO V-U14-LB'!$A$7:$O$22,3))</f>
        <v>0</v>
      </c>
      <c r="H11" s="250"/>
      <c r="I11" s="249" t="str">
        <f>IF($B11="","",VLOOKUP($B11,'1MD ELO V-U14-LB'!$A$7:$O$22,4))</f>
        <v>Berettyóújfalui II. Rákóczi Ferenc Általános Iskola</v>
      </c>
      <c r="J11" s="244"/>
      <c r="K11" s="908"/>
      <c r="L11" s="909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244"/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TÓTH DORINA</v>
      </c>
      <c r="E18" s="1078"/>
      <c r="F18" s="1078" t="str">
        <f>E9</f>
        <v>MOLNÁR SZOFI</v>
      </c>
      <c r="G18" s="1078"/>
      <c r="H18" s="1078" t="str">
        <f>E11</f>
        <v>RÁCZ KIARA</v>
      </c>
      <c r="I18" s="1078"/>
      <c r="J18" s="244"/>
      <c r="K18" s="244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TÓTH DORINA</v>
      </c>
      <c r="C19" s="1079"/>
      <c r="D19" s="1080"/>
      <c r="E19" s="1080"/>
      <c r="F19" s="1081"/>
      <c r="G19" s="1081"/>
      <c r="H19" s="1081"/>
      <c r="I19" s="1081"/>
      <c r="J19" s="244"/>
      <c r="K19" s="244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MOLNÁR SZOFI</v>
      </c>
      <c r="C20" s="1079"/>
      <c r="D20" s="1081"/>
      <c r="E20" s="1081"/>
      <c r="F20" s="1080"/>
      <c r="G20" s="1080"/>
      <c r="H20" s="1081"/>
      <c r="I20" s="1081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RÁCZ KIARA</v>
      </c>
      <c r="C21" s="1079"/>
      <c r="D21" s="1081"/>
      <c r="E21" s="1081"/>
      <c r="F21" s="1081"/>
      <c r="G21" s="1081"/>
      <c r="H21" s="1080"/>
      <c r="I21" s="1080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3.2" x14ac:dyDescent="0.25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3.2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58"/>
      <c r="O32" s="213"/>
      <c r="P32" s="213"/>
      <c r="Q32" s="213"/>
      <c r="R32" s="213"/>
      <c r="S32" s="213"/>
    </row>
    <row r="33" spans="1:19" ht="13.2" x14ac:dyDescent="0.25">
      <c r="A33" s="877" t="s">
        <v>257</v>
      </c>
      <c r="B33" s="878"/>
      <c r="C33" s="879"/>
      <c r="D33" s="911" t="s">
        <v>274</v>
      </c>
      <c r="E33" s="912" t="s">
        <v>275</v>
      </c>
      <c r="F33" s="913"/>
      <c r="G33" s="911" t="s">
        <v>274</v>
      </c>
      <c r="H33" s="912" t="s">
        <v>276</v>
      </c>
      <c r="I33" s="914"/>
      <c r="J33" s="912" t="s">
        <v>277</v>
      </c>
      <c r="K33" s="915" t="s">
        <v>278</v>
      </c>
      <c r="L33" s="799"/>
      <c r="M33" s="916"/>
      <c r="N33" s="268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79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886"/>
      <c r="B36" s="887"/>
      <c r="C36" s="889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890"/>
      <c r="B37" s="891"/>
      <c r="C37" s="892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893"/>
      <c r="B38" s="894"/>
      <c r="C38" s="895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896"/>
      <c r="B39" s="897"/>
      <c r="C39" s="892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896"/>
      <c r="B40" s="897"/>
      <c r="C40" s="899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900"/>
      <c r="B41" s="901"/>
      <c r="C41" s="903"/>
      <c r="D41" s="311"/>
      <c r="E41" s="312"/>
      <c r="F41" s="258"/>
      <c r="G41" s="313" t="s">
        <v>290</v>
      </c>
      <c r="H41" s="282"/>
      <c r="I41" s="314"/>
      <c r="J41" s="315"/>
      <c r="K41" s="281">
        <f>L4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20">
    <mergeCell ref="B21:C21"/>
    <mergeCell ref="D21:E21"/>
    <mergeCell ref="F21:G21"/>
    <mergeCell ref="H21:I21"/>
    <mergeCell ref="E34:F34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A1:F1"/>
    <mergeCell ref="A4:C4"/>
    <mergeCell ref="B18:C18"/>
    <mergeCell ref="D18:E18"/>
    <mergeCell ref="F18:G18"/>
    <mergeCell ref="H18:I18"/>
  </mergeCells>
  <conditionalFormatting sqref="E7 E9 E11">
    <cfRule type="cellIs" dxfId="217" priority="3" stopIfTrue="1" operator="equal">
      <formula>"Bye"</formula>
    </cfRule>
  </conditionalFormatting>
  <conditionalFormatting sqref="R41">
    <cfRule type="expression" dxfId="216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useFirstPageNumber="1" horizontalDpi="300" verticalDpi="300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2F92-4E54-47F3-BAFA-D26A5EC2D024}">
  <dimension ref="A1:G18"/>
  <sheetViews>
    <sheetView showGridLines="0" showZeros="0" zoomScaleNormal="100" workbookViewId="0">
      <selection activeCell="C29" sqref="C29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339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310-C4A6-456F-82F9-BB8E8EEF64DE}">
  <sheetPr>
    <pageSetUpPr fitToPage="1"/>
  </sheetPr>
  <dimension ref="A1:P42"/>
  <sheetViews>
    <sheetView showGridLines="0" showZeros="0" zoomScaleNormal="100" workbookViewId="0">
      <selection activeCell="C29" sqref="C29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VI-U16-FA'!$A$6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VI-U16-FA'!$A$10</f>
        <v>46147</v>
      </c>
      <c r="B5" s="821" t="str">
        <f>'Altalanos VI-U16-FA'!$C$10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4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7555-8386-4289-BFCF-2D99E6D5B723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24" sqref="D24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VI-U16-FA'!$A$6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VI-U16-FA'!$A$8</f>
        <v>VI.kcs Tenisz U16 Fiú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VI-U16-FA'!$A$10</f>
        <v>46147</v>
      </c>
      <c r="B5" s="153"/>
      <c r="C5" s="154" t="str">
        <f>'Altalanos VI-U16-FA'!$C$10</f>
        <v>Berettyóújfalu</v>
      </c>
      <c r="D5" s="155" t="str">
        <f>'Altalanos VI-U16-FA'!$D$10</f>
        <v xml:space="preserve">  </v>
      </c>
      <c r="E5" s="155"/>
      <c r="F5" s="155"/>
      <c r="G5" s="155"/>
      <c r="H5" s="156">
        <f>'Altalanos VI-U16-FA'!$E$10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16</v>
      </c>
      <c r="C7" s="173"/>
      <c r="D7" s="173" t="s">
        <v>176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17</v>
      </c>
      <c r="C8" s="173"/>
      <c r="D8" s="173" t="s">
        <v>179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215" priority="12" stopIfTrue="1">
      <formula>$Q7&gt;=1</formula>
    </cfRule>
  </conditionalFormatting>
  <conditionalFormatting sqref="E7:E27 E29:E37">
    <cfRule type="expression" dxfId="214" priority="2" stopIfTrue="1">
      <formula>AND(ROUNDDOWN(($A$4-E7)/365.25,0)&lt;=13,G7&lt;&gt;"OK")</formula>
    </cfRule>
    <cfRule type="expression" dxfId="213" priority="3" stopIfTrue="1">
      <formula>AND(ROUNDDOWN(($A$4-E7)/365.25,0)&lt;=14,G7&lt;&gt;"OK")</formula>
    </cfRule>
    <cfRule type="expression" dxfId="212" priority="4" stopIfTrue="1">
      <formula>AND(ROUNDDOWN(($A$4-E7)/365.25,0)&lt;=17,G7&lt;&gt;"OK")</formula>
    </cfRule>
  </conditionalFormatting>
  <conditionalFormatting sqref="B7:D14">
    <cfRule type="expression" dxfId="211" priority="16" stopIfTrue="1">
      <formula>$Q7&gt;=1</formula>
    </cfRule>
    <cfRule type="expression" dxfId="210" priority="17" stopIfTrue="1">
      <formula>$Q7&gt;=1</formula>
    </cfRule>
  </conditionalFormatting>
  <conditionalFormatting sqref="J7:J14">
    <cfRule type="cellIs" dxfId="209" priority="7" stopIfTrue="1" operator="equal">
      <formula>"Z"</formula>
    </cfRule>
  </conditionalFormatting>
  <conditionalFormatting sqref="E7:E156">
    <cfRule type="expression" dxfId="208" priority="8" stopIfTrue="1">
      <formula>AND(ROUNDDOWN(($A$4-E7)/365.25,0)&lt;=13,G7&lt;&gt;"OK")</formula>
    </cfRule>
    <cfRule type="expression" dxfId="207" priority="9" stopIfTrue="1">
      <formula>AND(ROUNDDOWN(($A$4-E7)/365.25,0)&lt;=14,G7&lt;&gt;"OK")</formula>
    </cfRule>
    <cfRule type="expression" dxfId="206" priority="10" stopIfTrue="1">
      <formula>AND(ROUNDDOWN(($A$4-E7)/365.25,0)&lt;=17,G7&lt;&gt;"OK")</formula>
    </cfRule>
  </conditionalFormatting>
  <conditionalFormatting sqref="J7:J156">
    <cfRule type="cellIs" dxfId="205" priority="11" stopIfTrue="1" operator="equal">
      <formula>"Z"</formula>
    </cfRule>
  </conditionalFormatting>
  <conditionalFormatting sqref="A7:D156">
    <cfRule type="expression" dxfId="204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40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10DA-72F4-406E-BAD4-342AEC9A0208}">
  <sheetPr>
    <tabColor indexed="11"/>
  </sheetPr>
  <dimension ref="A1:AS140"/>
  <sheetViews>
    <sheetView showZeros="0" zoomScaleNormal="100" workbookViewId="0">
      <selection activeCell="E26" sqref="E26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VI-U16-FA'!$A$6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VI-U16-FA'!$A$8</f>
        <v>VI.kcs Tenisz U16 Fiú A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17" t="s">
        <v>222</v>
      </c>
      <c r="B3" s="817"/>
      <c r="C3" s="817"/>
      <c r="D3" s="817"/>
      <c r="E3" s="817"/>
      <c r="F3" s="817"/>
      <c r="G3" s="817" t="s">
        <v>215</v>
      </c>
      <c r="H3" s="817"/>
      <c r="I3" s="817"/>
      <c r="J3" s="862"/>
      <c r="K3" s="817" t="s">
        <v>88</v>
      </c>
      <c r="L3" s="862"/>
      <c r="M3" s="817"/>
      <c r="N3" s="862"/>
      <c r="O3" s="817"/>
      <c r="P3" s="862"/>
      <c r="Q3" s="817"/>
      <c r="R3" s="818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VI-U16-FA'!$A$10</f>
        <v>46147</v>
      </c>
      <c r="B4" s="1076"/>
      <c r="C4" s="1076"/>
      <c r="D4" s="231"/>
      <c r="E4" s="232"/>
      <c r="F4" s="232"/>
      <c r="G4" s="232" t="str">
        <f>'Altalanos VI-U16-FA'!$C$10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VI-U16-FA'!$E$10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863"/>
      <c r="B5" s="864" t="s">
        <v>293</v>
      </c>
      <c r="C5" s="865" t="s">
        <v>257</v>
      </c>
      <c r="D5" s="864" t="s">
        <v>294</v>
      </c>
      <c r="E5" s="864" t="s">
        <v>295</v>
      </c>
      <c r="F5" s="866" t="s">
        <v>225</v>
      </c>
      <c r="G5" s="866" t="s">
        <v>226</v>
      </c>
      <c r="H5" s="866"/>
      <c r="I5" s="866" t="s">
        <v>236</v>
      </c>
      <c r="J5" s="866"/>
      <c r="K5" s="864" t="s">
        <v>296</v>
      </c>
      <c r="L5" s="867"/>
      <c r="M5" s="864" t="s">
        <v>297</v>
      </c>
      <c r="N5" s="867"/>
      <c r="O5" s="864" t="s">
        <v>298</v>
      </c>
      <c r="P5" s="867"/>
      <c r="Q5" s="864"/>
      <c r="R5" s="868"/>
      <c r="T5" s="325"/>
      <c r="U5" s="325"/>
      <c r="V5" s="325"/>
      <c r="W5" s="325"/>
      <c r="X5" s="325"/>
      <c r="Y5" s="224">
        <f>IF(OR('Altalanos VI-U16-FA'!$A$8="F1",'Altalanos VI-U16-FA'!$A$8="F2",'Altalanos VI-U16-FA'!$A$8="N1",'Altalanos VI-U16-FA'!$A$8="N2"),1,2)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869"/>
      <c r="B6" s="870"/>
      <c r="C6" s="870"/>
      <c r="D6" s="870"/>
      <c r="E6" s="870"/>
      <c r="F6" s="869" t="str">
        <f>IF(Y3="","",CONCATENATE(VLOOKUP(Y3,AB1:AH1,4)," pont"))</f>
        <v/>
      </c>
      <c r="G6" s="871"/>
      <c r="H6" s="872"/>
      <c r="I6" s="871"/>
      <c r="J6" s="873"/>
      <c r="K6" s="870" t="str">
        <f>IF(Y3="","",CONCATENATE(VLOOKUP(Y3,AB1:AH1,3)," pont"))</f>
        <v/>
      </c>
      <c r="L6" s="873"/>
      <c r="M6" s="870" t="str">
        <f>IF(Y3="","",CONCATENATE(VLOOKUP(Y3,AB1:AH1,2)," pont"))</f>
        <v/>
      </c>
      <c r="N6" s="873"/>
      <c r="O6" s="870" t="str">
        <f>IF(Y3="","",CONCATENATE(VLOOKUP(Y3,AB1:AH1,1)," pont"))</f>
        <v/>
      </c>
      <c r="P6" s="873"/>
      <c r="Q6" s="870"/>
      <c r="R6" s="874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875">
        <v>1</v>
      </c>
      <c r="B7" s="348">
        <f>IF($E7="","",VLOOKUP($E7,'1MD ELO VI-U16-FA'!$A$7:$O$22,14))</f>
        <v>0</v>
      </c>
      <c r="C7" s="248">
        <f>IF($E7="","",VLOOKUP($E7,'1MD ELO VI-U16-FA'!$A$7:$O$22,15))</f>
        <v>0</v>
      </c>
      <c r="D7" s="248">
        <f>IF($E7="","",VLOOKUP($E7,'1MD ELO VI-U16-FA'!$A$7:$O$22,5))</f>
        <v>0</v>
      </c>
      <c r="E7" s="349">
        <v>1</v>
      </c>
      <c r="F7" s="350" t="str">
        <f>UPPER(IF($E7="","",VLOOKUP($E7,'1MD ELO VI-U16-FA'!$A$7:$O$22,2)))</f>
        <v>KOBA ÁKOS BENDEGÚZ</v>
      </c>
      <c r="G7" s="350">
        <f>IF($E7="","",VLOOKUP($E7,'1MD ELO VI-U16-FA'!$A$7:$O$22,3))</f>
        <v>0</v>
      </c>
      <c r="H7" s="350"/>
      <c r="I7" s="350" t="str">
        <f>IF($E7="","",VLOOKUP($E7,'1MD ELO VI-U16-FA'!$A$7:$O$22,4))</f>
        <v>Hőgyes Endre Gimnázium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VI-U16-FA'!P21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876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VI-U16-FA'!P22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876">
        <v>2</v>
      </c>
      <c r="B9" s="348" t="str">
        <f>IF($E9="","",VLOOKUP($E9,'1MD ELO VI-U16-FA'!$A$7:$O$22,14))</f>
        <v/>
      </c>
      <c r="C9" s="248" t="str">
        <f>IF($E9="","",VLOOKUP($E9,'1MD ELO VI-U16-FA'!$A$7:$O$22,15))</f>
        <v/>
      </c>
      <c r="D9" s="248" t="str">
        <f>IF($E9="","",VLOOKUP($E9,'1MD ELO VI-U16-FA'!$A$7:$O$22,5))</f>
        <v/>
      </c>
      <c r="E9" s="349"/>
      <c r="F9" s="249" t="str">
        <f>UPPER(IF($E9="","",VLOOKUP($E9,'1MD ELO VI-U16-FA'!$A$7:$O$22,2)))</f>
        <v/>
      </c>
      <c r="G9" s="249" t="str">
        <f>IF($E9="","",VLOOKUP($E9,'1MD ELO VI-U16-FA'!$A$7:$O$22,3))</f>
        <v/>
      </c>
      <c r="H9" s="249"/>
      <c r="I9" s="249" t="str">
        <f>IF($E9="","",VLOOKUP($E9,'1MD ELO VI-U16-FA'!$A$7:$O$22,4))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VI-U16-FA'!P23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876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VI-U16-FA'!P24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876">
        <v>3</v>
      </c>
      <c r="B11" s="348" t="str">
        <f>IF($E11="","",VLOOKUP($E11,'1MD ELO VI-U16-FA'!$A$7:$O$22,14))</f>
        <v/>
      </c>
      <c r="C11" s="248" t="str">
        <f>IF($E11="","",VLOOKUP($E11,'1MD ELO VI-U16-FA'!$A$7:$O$22,15))</f>
        <v/>
      </c>
      <c r="D11" s="248" t="str">
        <f>IF($E11="","",VLOOKUP($E11,'1MD ELO VI-U16-FA'!$A$7:$O$22,5))</f>
        <v/>
      </c>
      <c r="E11" s="349"/>
      <c r="F11" s="249" t="str">
        <f>UPPER(IF($E11="","",VLOOKUP($E11,'1MD ELO VI-U16-FA'!$A$7:$O$22,2)))</f>
        <v/>
      </c>
      <c r="G11" s="249" t="str">
        <f>IF($E11="","",VLOOKUP($E11,'1MD ELO VI-U16-FA'!$A$7:$O$22,3))</f>
        <v/>
      </c>
      <c r="H11" s="249"/>
      <c r="I11" s="249" t="str">
        <f>IF($E11="","",VLOOKUP($E11,'1MD ELO VI-U16-FA'!$A$7:$O$22,4))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VI-U16-FA'!P25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876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VI-U16-FA'!P26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876">
        <v>4</v>
      </c>
      <c r="B13" s="348" t="str">
        <f>IF($E13="","",VLOOKUP($E13,'1MD ELO VI-U16-FA'!$A$7:$O$22,14))</f>
        <v/>
      </c>
      <c r="C13" s="248" t="str">
        <f>IF($E13="","",VLOOKUP($E13,'1MD ELO VI-U16-FA'!$A$7:$O$22,15))</f>
        <v/>
      </c>
      <c r="D13" s="248" t="str">
        <f>IF($E13="","",VLOOKUP($E13,'1MD ELO VI-U16-FA'!$A$7:$O$22,5))</f>
        <v/>
      </c>
      <c r="E13" s="349"/>
      <c r="F13" s="249" t="str">
        <f>UPPER(IF($E13="","",VLOOKUP($E13,'1MD ELO VI-U16-FA'!$A$7:$O$22,2)))</f>
        <v/>
      </c>
      <c r="G13" s="249" t="str">
        <f>IF($E13="","",VLOOKUP($E13,'1MD ELO VI-U16-FA'!$A$7:$O$22,3))</f>
        <v/>
      </c>
      <c r="H13" s="249"/>
      <c r="I13" s="249" t="str">
        <f>IF($E13="","",VLOOKUP($E13,'1MD ELO VI-U16-FA'!$A$7:$O$22,4))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VI-U16-FA'!P27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876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VI-U16-FA'!P28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876">
        <v>5</v>
      </c>
      <c r="B15" s="348" t="str">
        <f>IF($E15="","",VLOOKUP($E15,'1MD ELO VI-U16-FA'!$A$7:$O$22,14))</f>
        <v/>
      </c>
      <c r="C15" s="248" t="str">
        <f>IF($E15="","",VLOOKUP($E15,'1MD ELO VI-U16-FA'!$A$7:$O$22,15))</f>
        <v/>
      </c>
      <c r="D15" s="248" t="str">
        <f>IF($E15="","",VLOOKUP($E15,'1MD ELO VI-U16-FA'!$A$7:$O$22,5))</f>
        <v/>
      </c>
      <c r="E15" s="349"/>
      <c r="F15" s="249" t="str">
        <f>UPPER(IF($E15="","",VLOOKUP($E15,'1MD ELO VI-U16-FA'!$A$7:$O$22,2)))</f>
        <v/>
      </c>
      <c r="G15" s="249" t="str">
        <f>IF($E15="","",VLOOKUP($E15,'1MD ELO VI-U16-FA'!$A$7:$O$22,3))</f>
        <v/>
      </c>
      <c r="H15" s="249"/>
      <c r="I15" s="249" t="str">
        <f>IF($E15="","",VLOOKUP($E15,'1MD ELO VI-U16-FA'!$A$7:$O$22,4))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VI-U16-FA'!P29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876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VI-U16-FA'!P30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876">
        <v>6</v>
      </c>
      <c r="B17" s="348" t="str">
        <f>IF($E17="","",VLOOKUP($E17,'1MD ELO VI-U16-FA'!$A$7:$O$22,14))</f>
        <v/>
      </c>
      <c r="C17" s="248" t="str">
        <f>IF($E17="","",VLOOKUP($E17,'1MD ELO VI-U16-FA'!$A$7:$O$22,15))</f>
        <v/>
      </c>
      <c r="D17" s="248" t="str">
        <f>IF($E17="","",VLOOKUP($E17,'1MD ELO VI-U16-FA'!$A$7:$O$22,5))</f>
        <v/>
      </c>
      <c r="E17" s="349"/>
      <c r="F17" s="249" t="str">
        <f>UPPER(IF($E17="","",VLOOKUP($E17,'1MD ELO VI-U16-FA'!$A$7:$O$22,2)))</f>
        <v/>
      </c>
      <c r="G17" s="249" t="str">
        <f>IF($E17="","",VLOOKUP($E17,'1MD ELO VI-U16-FA'!$A$7:$O$22,3))</f>
        <v/>
      </c>
      <c r="H17" s="249"/>
      <c r="I17" s="249" t="str">
        <f>IF($E17="","",VLOOKUP($E17,'1MD ELO VI-U16-FA'!$A$7:$O$22,4))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876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876">
        <v>7</v>
      </c>
      <c r="B19" s="348" t="str">
        <f>IF($E19="","",VLOOKUP($E19,'1MD ELO VI-U16-FA'!$A$7:$O$22,14))</f>
        <v/>
      </c>
      <c r="C19" s="248" t="str">
        <f>IF($E19="","",VLOOKUP($E19,'1MD ELO VI-U16-FA'!$A$7:$O$22,15))</f>
        <v/>
      </c>
      <c r="D19" s="248" t="str">
        <f>IF($E19="","",VLOOKUP($E19,'1MD ELO VI-U16-FA'!$A$7:$O$22,5))</f>
        <v/>
      </c>
      <c r="E19" s="349"/>
      <c r="F19" s="249" t="str">
        <f>UPPER(IF($E19="","",VLOOKUP($E19,'1MD ELO VI-U16-FA'!$A$7:$O$22,2)))</f>
        <v/>
      </c>
      <c r="G19" s="249" t="str">
        <f>IF($E19="","",VLOOKUP($E19,'1MD ELO VI-U16-FA'!$A$7:$O$22,3))</f>
        <v/>
      </c>
      <c r="H19" s="249"/>
      <c r="I19" s="249" t="str">
        <f>IF($E19="","",VLOOKUP($E19,'1MD ELO VI-U16-FA'!$A$7:$O$22,4))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876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875">
        <v>8</v>
      </c>
      <c r="B21" s="348">
        <f>IF($E21="","",VLOOKUP($E21,'1MD ELO VI-U16-FA'!$A$7:$O$22,14))</f>
        <v>0</v>
      </c>
      <c r="C21" s="248">
        <f>IF($E21="","",VLOOKUP($E21,'1MD ELO VI-U16-FA'!$A$7:$O$22,15))</f>
        <v>0</v>
      </c>
      <c r="D21" s="248">
        <f>IF($E21="","",VLOOKUP($E21,'1MD ELO VI-U16-FA'!$A$7:$O$22,5))</f>
        <v>0</v>
      </c>
      <c r="E21" s="349">
        <v>2</v>
      </c>
      <c r="F21" s="350" t="str">
        <f>UPPER(IF($E21="","",VLOOKUP($E21,'1MD ELO VI-U16-FA'!$A$7:$O$22,2)))</f>
        <v>BARNA PÉTER</v>
      </c>
      <c r="G21" s="350">
        <f>IF($E21="","",VLOOKUP($E21,'1MD ELO VI-U16-FA'!$A$7:$O$22,3))</f>
        <v>0</v>
      </c>
      <c r="H21" s="350"/>
      <c r="I21" s="350" t="str">
        <f>IF($E21="","",VLOOKUP($E21,'1MD ELO VI-U16-FA'!$A$7:$O$22,4))</f>
        <v>Tóth Árpád Gimnázium</v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877" t="s">
        <v>257</v>
      </c>
      <c r="B54" s="878"/>
      <c r="C54" s="878"/>
      <c r="D54" s="879"/>
      <c r="E54" s="880" t="s">
        <v>274</v>
      </c>
      <c r="F54" s="881" t="s">
        <v>275</v>
      </c>
      <c r="G54" s="880"/>
      <c r="H54" s="880"/>
      <c r="I54" s="882"/>
      <c r="J54" s="880" t="s">
        <v>274</v>
      </c>
      <c r="K54" s="881" t="s">
        <v>276</v>
      </c>
      <c r="L54" s="883"/>
      <c r="M54" s="881" t="s">
        <v>277</v>
      </c>
      <c r="N54" s="884"/>
      <c r="O54" s="885" t="s">
        <v>278</v>
      </c>
      <c r="P54" s="885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VI-U16-FA'!$A$7:$Q$134,2)))</f>
        <v>KOBA ÁKOS BENDEGÚZ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VI-U16-FA'!$A$7:$Q$134,2)))</f>
        <v>BARNA PÉTER</v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886"/>
      <c r="B57" s="887"/>
      <c r="C57" s="888"/>
      <c r="D57" s="889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890"/>
      <c r="B58" s="891"/>
      <c r="C58" s="891"/>
      <c r="D58" s="892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893"/>
      <c r="B59" s="894"/>
      <c r="C59" s="894"/>
      <c r="D59" s="895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896"/>
      <c r="B60" s="897"/>
      <c r="C60" s="891"/>
      <c r="D60" s="892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896"/>
      <c r="B61" s="897"/>
      <c r="C61" s="898"/>
      <c r="D61" s="899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900"/>
      <c r="B62" s="901"/>
      <c r="C62" s="902"/>
      <c r="D62" s="903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VI-U16-FA'!Q5)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203" priority="1" stopIfTrue="1">
      <formula>AND($O$1="CU",O16="Umpire")</formula>
    </cfRule>
    <cfRule type="expression" dxfId="202" priority="2" stopIfTrue="1">
      <formula>AND($O$1="CU",O16&lt;&gt;"Umpire",P16&lt;&gt;"")</formula>
    </cfRule>
    <cfRule type="expression" dxfId="201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200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199" priority="5" stopIfTrue="1">
      <formula>AND($O$1="CU",I8="Umpire")</formula>
    </cfRule>
    <cfRule type="expression" dxfId="198" priority="6" stopIfTrue="1">
      <formula>AND($O$1="CU",I8&lt;&gt;"Umpire",J8&lt;&gt;"")</formula>
    </cfRule>
    <cfRule type="expression" dxfId="197" priority="7" stopIfTrue="1">
      <formula>AND($O$1="CU",I8&lt;&gt;"Umpire")</formula>
    </cfRule>
  </conditionalFormatting>
  <conditionalFormatting sqref="E22 E24 E26 E28 E30 E32 E34 E36 E38 E40 E42 E44 E46 E48 E50 E52">
    <cfRule type="expression" dxfId="196" priority="8" stopIfTrue="1">
      <formula>AND($E22&lt;9,$C22&gt;0)</formula>
    </cfRule>
  </conditionalFormatting>
  <conditionalFormatting sqref="F22 F24 F26 F28 F30 F32 F34 F36 F38 F40 F42 F44 F46 F48 F50">
    <cfRule type="cellIs" dxfId="195" priority="9" stopIfTrue="1" operator="equal">
      <formula>"Bye"</formula>
    </cfRule>
    <cfRule type="expression" dxfId="194" priority="10" stopIfTrue="1">
      <formula>AND($E22&lt;9,$C22&gt;0)</formula>
    </cfRule>
  </conditionalFormatting>
  <conditionalFormatting sqref="K8 M10 K12 O14 K16 M18 K20 K23 M25 K27 O29 K31 M33 K35 K39 M41 K43 O45 K47 M49 K51">
    <cfRule type="expression" dxfId="193" priority="11" stopIfTrue="1">
      <formula>J8="as"</formula>
    </cfRule>
    <cfRule type="expression" dxfId="192" priority="12" stopIfTrue="1">
      <formula>J8="bs"</formula>
    </cfRule>
  </conditionalFormatting>
  <conditionalFormatting sqref="B22 B24 B26 B28 B30 B32 B34 B36 B38 B40 B42 B44 B46 B48 B50 B52">
    <cfRule type="cellIs" dxfId="191" priority="13" stopIfTrue="1" operator="equal">
      <formula>"QA"</formula>
    </cfRule>
    <cfRule type="cellIs" dxfId="190" priority="14" stopIfTrue="1" operator="equal">
      <formula>"DA"</formula>
    </cfRule>
  </conditionalFormatting>
  <conditionalFormatting sqref="J8 L10 J12 N14 J16 L18 J20 R62">
    <cfRule type="expression" dxfId="189" priority="15" stopIfTrue="1">
      <formula>$O$1="CU"</formula>
    </cfRule>
  </conditionalFormatting>
  <conditionalFormatting sqref="E7 E21">
    <cfRule type="expression" dxfId="188" priority="16" stopIfTrue="1">
      <formula>$E7&lt;5</formula>
    </cfRule>
  </conditionalFormatting>
  <conditionalFormatting sqref="F7 F9 F11 F13 F15 F17 F19 F21">
    <cfRule type="cellIs" dxfId="187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6A1EE4C1-85C4-4FEE-AA7F-C90DA9D693CF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3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4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52E9-D6E1-441A-9084-3332C5EC6C6F}">
  <dimension ref="A1:G18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340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93BFF-7EF3-488D-B9CE-CB1FC8ED3812}">
  <sheetPr>
    <pageSetUpPr fitToPage="1"/>
  </sheetPr>
  <dimension ref="A1:P42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VI-U16-FB'!$A$6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VI-U16-FB'!$A$10</f>
        <v>46147</v>
      </c>
      <c r="B5" s="821" t="str">
        <f>'Altalanos VI-U16-FB'!$C$10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610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D768-36B0-4FC6-8DAA-04F574FC7D22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5" sqref="C15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VI-U16-FB'!$A$6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VI-U16-FB'!$A$8</f>
        <v>VI.kcs Tenisz U16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VI-U16-FB'!$A$10</f>
        <v>46147</v>
      </c>
      <c r="B5" s="153"/>
      <c r="C5" s="154" t="str">
        <f>'Altalanos VI-U16-FB'!$C$10</f>
        <v>Berettyóújfalu</v>
      </c>
      <c r="D5" s="155" t="str">
        <f>'Altalanos VI-U16-FB'!$D$10</f>
        <v xml:space="preserve">  </v>
      </c>
      <c r="E5" s="155"/>
      <c r="F5" s="155"/>
      <c r="G5" s="155"/>
      <c r="H5" s="156">
        <f>'Altalanos VI-U16-FB'!$E$10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18</v>
      </c>
      <c r="C7" s="173"/>
      <c r="D7" s="173" t="s">
        <v>179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34</v>
      </c>
      <c r="C8" s="173"/>
      <c r="D8" s="173" t="s">
        <v>179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39</v>
      </c>
      <c r="C9" s="173"/>
      <c r="D9" s="173" t="s">
        <v>179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21</v>
      </c>
      <c r="C10" s="173"/>
      <c r="D10" s="173" t="s">
        <v>179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 t="s">
        <v>20</v>
      </c>
      <c r="C11" s="173"/>
      <c r="D11" s="173" t="s">
        <v>166</v>
      </c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 t="s">
        <v>33</v>
      </c>
      <c r="C12" s="173"/>
      <c r="D12" s="173" t="s">
        <v>128</v>
      </c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186" priority="12" stopIfTrue="1">
      <formula>$Q7&gt;=1</formula>
    </cfRule>
  </conditionalFormatting>
  <conditionalFormatting sqref="E7:E27 E29:E37">
    <cfRule type="expression" dxfId="185" priority="2" stopIfTrue="1">
      <formula>AND(ROUNDDOWN(($A$4-E7)/365.25,0)&lt;=13,G7&lt;&gt;"OK")</formula>
    </cfRule>
    <cfRule type="expression" dxfId="184" priority="3" stopIfTrue="1">
      <formula>AND(ROUNDDOWN(($A$4-E7)/365.25,0)&lt;=14,G7&lt;&gt;"OK")</formula>
    </cfRule>
    <cfRule type="expression" dxfId="183" priority="4" stopIfTrue="1">
      <formula>AND(ROUNDDOWN(($A$4-E7)/365.25,0)&lt;=17,G7&lt;&gt;"OK")</formula>
    </cfRule>
  </conditionalFormatting>
  <conditionalFormatting sqref="B13:D14">
    <cfRule type="expression" dxfId="182" priority="16" stopIfTrue="1">
      <formula>$Q13&gt;=1</formula>
    </cfRule>
    <cfRule type="expression" dxfId="181" priority="17" stopIfTrue="1">
      <formula>$Q13&gt;=1</formula>
    </cfRule>
  </conditionalFormatting>
  <conditionalFormatting sqref="J7:J14">
    <cfRule type="cellIs" dxfId="180" priority="7" stopIfTrue="1" operator="equal">
      <formula>"Z"</formula>
    </cfRule>
  </conditionalFormatting>
  <conditionalFormatting sqref="E7:E156">
    <cfRule type="expression" dxfId="179" priority="8" stopIfTrue="1">
      <formula>AND(ROUNDDOWN(($A$4-E7)/365.25,0)&lt;=13,G7&lt;&gt;"OK")</formula>
    </cfRule>
    <cfRule type="expression" dxfId="178" priority="9" stopIfTrue="1">
      <formula>AND(ROUNDDOWN(($A$4-E7)/365.25,0)&lt;=14,G7&lt;&gt;"OK")</formula>
    </cfRule>
    <cfRule type="expression" dxfId="177" priority="10" stopIfTrue="1">
      <formula>AND(ROUNDDOWN(($A$4-E7)/365.25,0)&lt;=17,G7&lt;&gt;"OK")</formula>
    </cfRule>
  </conditionalFormatting>
  <conditionalFormatting sqref="J7:J156">
    <cfRule type="cellIs" dxfId="176" priority="11" stopIfTrue="1" operator="equal">
      <formula>"Z"</formula>
    </cfRule>
  </conditionalFormatting>
  <conditionalFormatting sqref="A7:D156">
    <cfRule type="expression" dxfId="175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9636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92E5-A6A8-476F-A08E-408722CBAF4C}">
  <dimension ref="A1:G18"/>
  <sheetViews>
    <sheetView showGridLines="0" showZeros="0" zoomScaleNormal="100" workbookViewId="0">
      <selection activeCell="B32" sqref="B32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32" t="s">
        <v>203</v>
      </c>
      <c r="B1" s="33"/>
      <c r="C1" s="33"/>
      <c r="D1" s="34"/>
      <c r="E1" s="35"/>
      <c r="F1" s="36"/>
      <c r="G1" s="36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37"/>
      <c r="G2" s="37"/>
    </row>
    <row r="3" spans="1:7" ht="6" customHeight="1" thickBot="1" x14ac:dyDescent="0.3">
      <c r="A3" s="38"/>
      <c r="B3" s="39"/>
      <c r="C3" s="39"/>
      <c r="D3" s="39"/>
      <c r="E3" s="40"/>
      <c r="F3" s="36"/>
      <c r="G3" s="36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36"/>
      <c r="G4" s="36"/>
    </row>
    <row r="5" spans="1:7" ht="15" customHeight="1" x14ac:dyDescent="0.25">
      <c r="A5" s="41" t="s">
        <v>206</v>
      </c>
      <c r="B5" s="42"/>
      <c r="C5" s="42"/>
      <c r="D5" s="42"/>
      <c r="E5" s="43"/>
      <c r="F5" s="44"/>
      <c r="G5" s="45"/>
    </row>
    <row r="6" spans="1:7" ht="24.6" x14ac:dyDescent="0.25">
      <c r="A6" s="46" t="s">
        <v>207</v>
      </c>
      <c r="B6" s="47"/>
      <c r="C6" s="48"/>
      <c r="D6" s="49"/>
      <c r="E6" s="50"/>
      <c r="F6" s="36"/>
      <c r="G6" s="36"/>
    </row>
    <row r="7" spans="1:7" ht="15" customHeight="1" x14ac:dyDescent="0.25">
      <c r="A7" s="51" t="s">
        <v>208</v>
      </c>
      <c r="B7" s="51" t="s">
        <v>209</v>
      </c>
      <c r="C7" s="51" t="s">
        <v>210</v>
      </c>
      <c r="D7" s="51" t="s">
        <v>211</v>
      </c>
      <c r="E7" s="51" t="s">
        <v>212</v>
      </c>
      <c r="F7" s="44"/>
      <c r="G7" s="45"/>
    </row>
    <row r="8" spans="1:7" ht="16.5" customHeight="1" x14ac:dyDescent="0.25">
      <c r="A8" s="52" t="s">
        <v>291</v>
      </c>
      <c r="B8" s="52"/>
      <c r="C8" s="52"/>
      <c r="D8" s="52"/>
      <c r="E8" s="52"/>
      <c r="F8" s="36"/>
      <c r="G8" s="36"/>
    </row>
    <row r="9" spans="1:7" ht="15" customHeight="1" x14ac:dyDescent="0.25">
      <c r="A9" s="41" t="s">
        <v>214</v>
      </c>
      <c r="B9" s="42"/>
      <c r="C9" s="53" t="s">
        <v>215</v>
      </c>
      <c r="D9" s="53"/>
      <c r="E9" s="54" t="s">
        <v>216</v>
      </c>
      <c r="F9" s="36"/>
      <c r="G9" s="36"/>
    </row>
    <row r="10" spans="1:7" ht="13.2" x14ac:dyDescent="0.25">
      <c r="A10" s="55">
        <v>46147</v>
      </c>
      <c r="B10" s="56"/>
      <c r="C10" s="57" t="s">
        <v>125</v>
      </c>
      <c r="D10" s="53" t="s">
        <v>292</v>
      </c>
      <c r="E10" s="58"/>
      <c r="F10" s="36"/>
      <c r="G10" s="36"/>
    </row>
    <row r="11" spans="1:7" ht="13.2" x14ac:dyDescent="0.25">
      <c r="A11" s="59"/>
      <c r="B11" s="42"/>
      <c r="C11" s="60" t="s">
        <v>217</v>
      </c>
      <c r="D11" s="60" t="s">
        <v>218</v>
      </c>
      <c r="E11" s="60" t="s">
        <v>219</v>
      </c>
      <c r="F11" s="61"/>
      <c r="G11" s="61"/>
    </row>
    <row r="12" spans="1:7" ht="13.2" x14ac:dyDescent="0.25">
      <c r="A12" s="62"/>
      <c r="B12" s="36"/>
      <c r="C12" s="63"/>
      <c r="D12" s="63" t="s">
        <v>220</v>
      </c>
      <c r="E12" s="63"/>
      <c r="F12" s="36"/>
      <c r="G12" s="36"/>
    </row>
    <row r="13" spans="1:7" ht="7.5" customHeight="1" x14ac:dyDescent="0.25">
      <c r="A13" s="61"/>
      <c r="B13" s="61"/>
      <c r="C13" s="61"/>
      <c r="D13" s="61"/>
      <c r="E13" s="64"/>
      <c r="F13" s="61"/>
      <c r="G13" s="61"/>
    </row>
    <row r="14" spans="1:7" ht="112.5" customHeight="1" x14ac:dyDescent="0.25">
      <c r="A14" s="61"/>
      <c r="B14" s="61"/>
      <c r="C14" s="61"/>
      <c r="D14" s="61"/>
      <c r="E14" s="64"/>
      <c r="F14" s="61"/>
      <c r="G14" s="61"/>
    </row>
    <row r="15" spans="1:7" ht="18.75" customHeight="1" x14ac:dyDescent="0.25">
      <c r="A15" s="65"/>
      <c r="B15" s="65"/>
      <c r="C15" s="65"/>
      <c r="D15" s="65"/>
      <c r="E15" s="64"/>
      <c r="F15" s="61"/>
      <c r="G15" s="61"/>
    </row>
    <row r="16" spans="1:7" ht="17.25" customHeight="1" x14ac:dyDescent="0.25">
      <c r="A16" s="65"/>
      <c r="B16" s="65"/>
      <c r="C16" s="65"/>
      <c r="D16" s="65"/>
      <c r="E16" s="65"/>
      <c r="F16" s="61"/>
      <c r="G16" s="61"/>
    </row>
    <row r="17" spans="1:7" ht="12.75" customHeight="1" x14ac:dyDescent="0.25">
      <c r="A17" s="66"/>
      <c r="B17" s="67"/>
      <c r="C17" s="68"/>
      <c r="D17" s="69"/>
      <c r="E17" s="64"/>
      <c r="F17" s="61"/>
      <c r="G17" s="61"/>
    </row>
    <row r="18" spans="1:7" ht="13.2" x14ac:dyDescent="0.25">
      <c r="A18" s="61"/>
      <c r="B18" s="61"/>
      <c r="C18" s="61"/>
      <c r="D18" s="61"/>
      <c r="E18" s="64"/>
      <c r="F18" s="61"/>
      <c r="G18" s="61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B328-14A1-4BAD-B1E9-C5DED38E82A7}">
  <sheetPr>
    <tabColor indexed="11"/>
  </sheetPr>
  <dimension ref="A1:AK49"/>
  <sheetViews>
    <sheetView showZeros="0" zoomScaleNormal="100" workbookViewId="0">
      <selection activeCell="B19" sqref="B19"/>
    </sheetView>
  </sheetViews>
  <sheetFormatPr defaultColWidth="8.6640625" defaultRowHeight="12.75" customHeight="1" x14ac:dyDescent="0.25"/>
  <cols>
    <col min="1" max="1" width="6.10937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7.88671875" style="31" customWidth="1"/>
    <col min="11" max="13" width="8.5546875" style="31" customWidth="1"/>
    <col min="14" max="14" width="8.6640625" style="31"/>
    <col min="15" max="15" width="11.44140625" style="31" customWidth="1"/>
    <col min="16" max="17" width="8.44140625" style="31" customWidth="1"/>
    <col min="18" max="18" width="10.88671875" style="31" customWidth="1"/>
    <col min="19" max="21" width="8.44140625" style="31" customWidth="1"/>
    <col min="22" max="24" width="8.6640625" style="31"/>
    <col min="25" max="37" width="11.5546875" style="31" hidden="1" customWidth="1"/>
    <col min="38" max="16384" width="8.6640625" style="31"/>
  </cols>
  <sheetData>
    <row r="1" spans="1:37" ht="24" customHeight="1" x14ac:dyDescent="0.25">
      <c r="A1" s="1075" t="str">
        <f>'Altalanos VI-U16-FB'!$A$6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VI-U16-FB'!$A$8</f>
        <v>VI.kcs Tenisz U16 Fiú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817" t="s">
        <v>222</v>
      </c>
      <c r="B3" s="817"/>
      <c r="C3" s="817"/>
      <c r="D3" s="817"/>
      <c r="E3" s="817" t="s">
        <v>215</v>
      </c>
      <c r="F3" s="817"/>
      <c r="G3" s="817"/>
      <c r="H3" s="817" t="s">
        <v>88</v>
      </c>
      <c r="I3" s="817"/>
      <c r="J3" s="862"/>
      <c r="K3" s="817"/>
      <c r="L3" s="818" t="s">
        <v>234</v>
      </c>
      <c r="M3" s="817"/>
      <c r="N3" s="227"/>
      <c r="O3" s="228"/>
      <c r="P3" s="227"/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VI-U16-FB'!$A$10</f>
        <v>46147</v>
      </c>
      <c r="B4" s="1076"/>
      <c r="C4" s="1076"/>
      <c r="D4" s="231"/>
      <c r="E4" s="232" t="str">
        <f>'Altalanos VI-U16-FB'!$C$10</f>
        <v>Berettyóújfalu</v>
      </c>
      <c r="F4" s="232"/>
      <c r="G4" s="232"/>
      <c r="H4" s="233"/>
      <c r="I4" s="232"/>
      <c r="J4" s="234"/>
      <c r="K4" s="233"/>
      <c r="L4" s="235">
        <f>'Altalanos VI-U16-FB'!$E$10</f>
        <v>0</v>
      </c>
      <c r="M4" s="233"/>
      <c r="N4" s="236"/>
      <c r="O4" s="237"/>
      <c r="P4" s="236"/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799"/>
      <c r="B5" s="799" t="s">
        <v>255</v>
      </c>
      <c r="C5" s="905" t="s">
        <v>256</v>
      </c>
      <c r="D5" s="799" t="s">
        <v>257</v>
      </c>
      <c r="E5" s="799" t="s">
        <v>258</v>
      </c>
      <c r="F5" s="799"/>
      <c r="G5" s="799" t="s">
        <v>226</v>
      </c>
      <c r="H5" s="799"/>
      <c r="I5" s="799" t="s">
        <v>236</v>
      </c>
      <c r="J5" s="799"/>
      <c r="K5" s="906" t="s">
        <v>259</v>
      </c>
      <c r="L5" s="906" t="s">
        <v>260</v>
      </c>
      <c r="M5" s="906" t="s">
        <v>261</v>
      </c>
      <c r="N5" s="213"/>
      <c r="O5" s="229" t="s">
        <v>249</v>
      </c>
      <c r="P5" s="230" t="s">
        <v>250</v>
      </c>
      <c r="Q5" s="213"/>
      <c r="R5" s="229" t="s">
        <v>249</v>
      </c>
      <c r="S5" s="230" t="s">
        <v>316</v>
      </c>
      <c r="Y5" s="224">
        <f>IF(OR('Altalanos VI-U16-FB'!$A$8="F1",'Altalanos VI-U16-FB'!$A$8="F2",'Altalanos VI-U16-FB'!$A$8="N1",'Altalanos VI-U16-FB'!$A$8="N2"),1,2)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38" t="s">
        <v>252</v>
      </c>
      <c r="P6" s="239" t="s">
        <v>253</v>
      </c>
      <c r="Q6" s="213"/>
      <c r="R6" s="238" t="s">
        <v>252</v>
      </c>
      <c r="S6" s="239" t="s">
        <v>317</v>
      </c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751" t="s">
        <v>111</v>
      </c>
      <c r="B7" s="917">
        <v>1</v>
      </c>
      <c r="C7" s="248">
        <f>IF($B7="","",VLOOKUP($B7,'1MD ELO VI-U16-FB'!$A$7:$O$22,5))</f>
        <v>0</v>
      </c>
      <c r="D7" s="248">
        <f>IF($B7="","",VLOOKUP($B7,'1MD ELO VI-U16-FB'!$A$7:$O$22,15))</f>
        <v>0</v>
      </c>
      <c r="E7" s="350" t="str">
        <f>UPPER(IF($B7="","",VLOOKUP($B7,'1MD ELO VI-U16-FB'!$A$7:$O$22,2)))</f>
        <v>HALCZMAN ZÉTÉNY</v>
      </c>
      <c r="F7" s="753"/>
      <c r="G7" s="350">
        <f>IF($B7="","",VLOOKUP($B7,'1MD ELO VI-U16-FB'!$A$7:$O$22,3))</f>
        <v>0</v>
      </c>
      <c r="H7" s="753"/>
      <c r="I7" s="350" t="str">
        <f>IF($B7="","",VLOOKUP($B7,'1MD ELO VI-U16-FB'!$A$7:$O$22,4))</f>
        <v>Tóth Árpád Gimnázium</v>
      </c>
      <c r="J7" s="244"/>
      <c r="K7" s="908"/>
      <c r="L7" s="909" t="str">
        <f>IF(K7="","",CONCATENATE(VLOOKUP($Y$3,$AB$1:$AK$1,K7)," pont"))</f>
        <v/>
      </c>
      <c r="M7" s="253"/>
      <c r="N7" s="213"/>
      <c r="O7" s="242" t="s">
        <v>262</v>
      </c>
      <c r="P7" s="243" t="s">
        <v>263</v>
      </c>
      <c r="Q7" s="213"/>
      <c r="R7" s="242" t="s">
        <v>262</v>
      </c>
      <c r="S7" s="243" t="s">
        <v>318</v>
      </c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756"/>
      <c r="B8" s="918"/>
      <c r="C8" s="245"/>
      <c r="D8" s="245"/>
      <c r="E8" s="245"/>
      <c r="F8" s="245"/>
      <c r="G8" s="245"/>
      <c r="H8" s="245"/>
      <c r="I8" s="245"/>
      <c r="J8" s="244"/>
      <c r="K8" s="756"/>
      <c r="L8" s="75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756" t="s">
        <v>101</v>
      </c>
      <c r="B9" s="919">
        <v>3</v>
      </c>
      <c r="C9" s="248">
        <f>IF($B9="","",VLOOKUP($B9,'1MD ELO VI-U16-FB'!$A$7:$O$22,5))</f>
        <v>0</v>
      </c>
      <c r="D9" s="248">
        <f>IF($B9="","",VLOOKUP($B9,'1MD ELO VI-U16-FB'!$A$7:$O$22,15))</f>
        <v>0</v>
      </c>
      <c r="E9" s="249" t="str">
        <f>UPPER(IF($B9="","",VLOOKUP($B9,'1MD ELO VI-U16-FB'!$A$7:$O$22,2)))</f>
        <v>BODÓ VILMOS DÁNIEL</v>
      </c>
      <c r="F9" s="250"/>
      <c r="G9" s="249">
        <f>IF($B9="","",VLOOKUP($B9,'1MD ELO VI-U16-FB'!$A$7:$O$22,3))</f>
        <v>0</v>
      </c>
      <c r="H9" s="250"/>
      <c r="I9" s="249" t="str">
        <f>IF($B9="","",VLOOKUP($B9,'1MD ELO VI-U16-FB'!$A$7:$O$22,4))</f>
        <v>Tóth Árpád Gimnázium</v>
      </c>
      <c r="J9" s="244"/>
      <c r="K9" s="908"/>
      <c r="L9" s="909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756"/>
      <c r="B10" s="918"/>
      <c r="C10" s="245"/>
      <c r="D10" s="245"/>
      <c r="E10" s="245"/>
      <c r="F10" s="245"/>
      <c r="G10" s="245"/>
      <c r="H10" s="245"/>
      <c r="I10" s="245"/>
      <c r="J10" s="244"/>
      <c r="K10" s="756"/>
      <c r="L10" s="75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756" t="s">
        <v>270</v>
      </c>
      <c r="B11" s="919">
        <v>6</v>
      </c>
      <c r="C11" s="248">
        <f>IF($B11="","",VLOOKUP($B11,'1MD ELO VI-U16-FB'!$A$7:$O$22,5))</f>
        <v>0</v>
      </c>
      <c r="D11" s="248">
        <f>IF($B11="","",VLOOKUP($B11,'1MD ELO VI-U16-FB'!$A$7:$O$22,15))</f>
        <v>0</v>
      </c>
      <c r="E11" s="249" t="str">
        <f>UPPER(IF($B11="","",VLOOKUP($B11,'1MD ELO VI-U16-FB'!$A$7:$O$22,2)))</f>
        <v>SÓLYOM ÁDÁM</v>
      </c>
      <c r="F11" s="250"/>
      <c r="G11" s="249">
        <f>IF($B11="","",VLOOKUP($B11,'1MD ELO VI-U16-FB'!$A$7:$O$22,3))</f>
        <v>0</v>
      </c>
      <c r="H11" s="250"/>
      <c r="I11" s="249" t="str">
        <f>IF($B11="","",VLOOKUP($B11,'1MD ELO VI-U16-FB'!$A$7:$O$22,4))</f>
        <v>Berettyóújfalui József Attila Általános Iskola</v>
      </c>
      <c r="J11" s="244"/>
      <c r="K11" s="908"/>
      <c r="L11" s="909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751"/>
      <c r="C12" s="245"/>
      <c r="D12" s="244"/>
      <c r="E12" s="244"/>
      <c r="F12" s="244"/>
      <c r="G12" s="244"/>
      <c r="H12" s="244"/>
      <c r="I12" s="244"/>
      <c r="J12" s="244"/>
      <c r="K12" s="245"/>
      <c r="L12" s="245"/>
      <c r="M12" s="759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751" t="s">
        <v>319</v>
      </c>
      <c r="B13" s="917">
        <v>2</v>
      </c>
      <c r="C13" s="248">
        <f>IF($B13="","",VLOOKUP($B13,'1MD ELO VI-U16-FB'!$A$7:$O$22,5))</f>
        <v>0</v>
      </c>
      <c r="D13" s="248">
        <f>IF($B13="","",VLOOKUP($B13,'1MD ELO VI-U16-FB'!$A$7:$O$22,15))</f>
        <v>0</v>
      </c>
      <c r="E13" s="350" t="str">
        <f>UPPER(IF($B13="","",VLOOKUP($B13,'1MD ELO VI-U16-FB'!$A$7:$O$22,2)))</f>
        <v>MOCSÁR GÁBOR</v>
      </c>
      <c r="F13" s="753"/>
      <c r="G13" s="350">
        <f>IF($B13="","",VLOOKUP($B13,'1MD ELO VI-U16-FB'!$A$7:$O$22,3))</f>
        <v>0</v>
      </c>
      <c r="H13" s="753"/>
      <c r="I13" s="350" t="str">
        <f>IF($B13="","",VLOOKUP($B13,'1MD ELO VI-U16-FB'!$A$7:$O$22,4))</f>
        <v>Tóth Árpád Gimnázium</v>
      </c>
      <c r="J13" s="244"/>
      <c r="K13" s="908"/>
      <c r="L13" s="909" t="str">
        <f>IF(K13="","",CONCATENATE(VLOOKUP($Y$3,$AB$1:$AK$1,K13)," pont"))</f>
        <v/>
      </c>
      <c r="M13" s="253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756"/>
      <c r="B14" s="918"/>
      <c r="C14" s="245"/>
      <c r="D14" s="245"/>
      <c r="E14" s="245"/>
      <c r="F14" s="245"/>
      <c r="G14" s="245"/>
      <c r="H14" s="245"/>
      <c r="I14" s="245"/>
      <c r="J14" s="244"/>
      <c r="K14" s="756"/>
      <c r="L14" s="756"/>
      <c r="M14" s="255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756" t="s">
        <v>100</v>
      </c>
      <c r="B15" s="919">
        <v>4</v>
      </c>
      <c r="C15" s="248">
        <f>IF($B15="","",VLOOKUP($B15,'1MD ELO VI-U16-FB'!$A$7:$O$22,5))</f>
        <v>0</v>
      </c>
      <c r="D15" s="248">
        <f>IF($B15="","",VLOOKUP($B15,'1MD ELO VI-U16-FB'!$A$7:$O$22,15))</f>
        <v>0</v>
      </c>
      <c r="E15" s="249" t="str">
        <f>UPPER(IF($B15="","",VLOOKUP($B15,'1MD ELO VI-U16-FB'!$A$7:$O$22,2)))</f>
        <v>PÁNTYA BÁLINT</v>
      </c>
      <c r="F15" s="250"/>
      <c r="G15" s="249">
        <f>IF($B15="","",VLOOKUP($B15,'1MD ELO VI-U16-FB'!$A$7:$O$22,3))</f>
        <v>0</v>
      </c>
      <c r="H15" s="250"/>
      <c r="I15" s="249" t="str">
        <f>IF($B15="","",VLOOKUP($B15,'1MD ELO VI-U16-FB'!$A$7:$O$22,4))</f>
        <v>Tóth Árpád Gimnázium</v>
      </c>
      <c r="J15" s="244"/>
      <c r="K15" s="908"/>
      <c r="L15" s="909" t="str">
        <f>IF(K15="","",CONCATENATE(VLOOKUP($Y$3,$AB$1:$AK$1,K15)," pont"))</f>
        <v/>
      </c>
      <c r="M15" s="253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756"/>
      <c r="B16" s="918"/>
      <c r="C16" s="245"/>
      <c r="D16" s="245"/>
      <c r="E16" s="245"/>
      <c r="F16" s="245"/>
      <c r="G16" s="245"/>
      <c r="H16" s="245"/>
      <c r="I16" s="245"/>
      <c r="J16" s="244"/>
      <c r="K16" s="756"/>
      <c r="L16" s="756"/>
      <c r="M16" s="255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756" t="s">
        <v>99</v>
      </c>
      <c r="B17" s="919">
        <v>5</v>
      </c>
      <c r="C17" s="248">
        <f>IF($B17="","",VLOOKUP($B17,'1MD ELO VI-U16-FB'!$A$7:$O$22,5))</f>
        <v>0</v>
      </c>
      <c r="D17" s="248">
        <f>IF($B17="","",VLOOKUP($B17,'1MD ELO VI-U16-FB'!$A$7:$O$22,15))</f>
        <v>0</v>
      </c>
      <c r="E17" s="249" t="str">
        <f>UPPER(IF($B17="","",VLOOKUP($B17,'1MD ELO VI-U16-FB'!$A$7:$O$22,2)))</f>
        <v>MOLNÁR PÉTER</v>
      </c>
      <c r="F17" s="250"/>
      <c r="G17" s="249">
        <f>IF($B17="","",VLOOKUP($B17,'1MD ELO VI-U16-FB'!$A$7:$O$22,3))</f>
        <v>0</v>
      </c>
      <c r="H17" s="250"/>
      <c r="I17" s="249" t="str">
        <f>IF($B17="","",VLOOKUP($B17,'1MD ELO VI-U16-FB'!$A$7:$O$22,4))</f>
        <v>Létavértesi Arany János Általános Iskola</v>
      </c>
      <c r="J17" s="244"/>
      <c r="K17" s="908"/>
      <c r="L17" s="909" t="str">
        <f>IF(K17="","",CONCATENATE(VLOOKUP($Y$3,$AB$1:$AK$1,K17)," pont"))</f>
        <v/>
      </c>
      <c r="M17" s="253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3.2" x14ac:dyDescent="0.25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3.2" x14ac:dyDescent="0.25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3.2" x14ac:dyDescent="0.25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3.2" x14ac:dyDescent="0.25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8.75" customHeight="1" x14ac:dyDescent="0.25">
      <c r="A22" s="244"/>
      <c r="B22" s="1077"/>
      <c r="C22" s="1077"/>
      <c r="D22" s="1078" t="str">
        <f>E7</f>
        <v>HALCZMAN ZÉTÉNY</v>
      </c>
      <c r="E22" s="1078"/>
      <c r="F22" s="1078" t="str">
        <f>E9</f>
        <v>BODÓ VILMOS DÁNIEL</v>
      </c>
      <c r="G22" s="1078"/>
      <c r="H22" s="1078" t="str">
        <f>E11</f>
        <v>SÓLYOM ÁDÁM</v>
      </c>
      <c r="I22" s="1078"/>
      <c r="J22" s="244"/>
      <c r="K22" s="244"/>
      <c r="L22" s="244"/>
      <c r="M22" s="760" t="s">
        <v>259</v>
      </c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8.75" customHeight="1" x14ac:dyDescent="0.25">
      <c r="A23" s="257" t="s">
        <v>111</v>
      </c>
      <c r="B23" s="1079" t="str">
        <f>E7</f>
        <v>HALCZMAN ZÉTÉNY</v>
      </c>
      <c r="C23" s="1079"/>
      <c r="D23" s="1080"/>
      <c r="E23" s="1080"/>
      <c r="F23" s="1081"/>
      <c r="G23" s="1081"/>
      <c r="H23" s="1081"/>
      <c r="I23" s="1081"/>
      <c r="J23" s="244"/>
      <c r="K23" s="244"/>
      <c r="L23" s="244"/>
      <c r="M23" s="920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8.75" customHeight="1" x14ac:dyDescent="0.25">
      <c r="A24" s="257" t="s">
        <v>101</v>
      </c>
      <c r="B24" s="1079" t="str">
        <f>E9</f>
        <v>BODÓ VILMOS DÁNIEL</v>
      </c>
      <c r="C24" s="1079"/>
      <c r="D24" s="1081"/>
      <c r="E24" s="1081"/>
      <c r="F24" s="1080"/>
      <c r="G24" s="1080"/>
      <c r="H24" s="1081"/>
      <c r="I24" s="1081"/>
      <c r="J24" s="244"/>
      <c r="K24" s="244"/>
      <c r="L24" s="244"/>
      <c r="M24" s="920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8.75" customHeight="1" x14ac:dyDescent="0.25">
      <c r="A25" s="257" t="s">
        <v>270</v>
      </c>
      <c r="B25" s="1079" t="str">
        <f>E11</f>
        <v>SÓLYOM ÁDÁM</v>
      </c>
      <c r="C25" s="1079"/>
      <c r="D25" s="1081"/>
      <c r="E25" s="1081"/>
      <c r="F25" s="1081"/>
      <c r="G25" s="1081"/>
      <c r="H25" s="1080"/>
      <c r="I25" s="1080"/>
      <c r="J25" s="244"/>
      <c r="K25" s="244"/>
      <c r="L25" s="244"/>
      <c r="M25" s="920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322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8.75" customHeight="1" x14ac:dyDescent="0.25">
      <c r="A27" s="244"/>
      <c r="B27" s="1077"/>
      <c r="C27" s="1077"/>
      <c r="D27" s="1078" t="str">
        <f>E13</f>
        <v>MOCSÁR GÁBOR</v>
      </c>
      <c r="E27" s="1078"/>
      <c r="F27" s="1078" t="str">
        <f>E15</f>
        <v>PÁNTYA BÁLINT</v>
      </c>
      <c r="G27" s="1078"/>
      <c r="H27" s="1078" t="str">
        <f>E17</f>
        <v>MOLNÁR PÉTER</v>
      </c>
      <c r="I27" s="1078"/>
      <c r="J27" s="244"/>
      <c r="K27" s="244"/>
      <c r="L27" s="244"/>
      <c r="M27" s="322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8.75" customHeight="1" x14ac:dyDescent="0.25">
      <c r="A28" s="257" t="s">
        <v>319</v>
      </c>
      <c r="B28" s="1079" t="str">
        <f>E13</f>
        <v>MOCSÁR GÁBOR</v>
      </c>
      <c r="C28" s="1079"/>
      <c r="D28" s="1080"/>
      <c r="E28" s="1080"/>
      <c r="F28" s="1081"/>
      <c r="G28" s="1081"/>
      <c r="H28" s="1081"/>
      <c r="I28" s="1081"/>
      <c r="J28" s="244"/>
      <c r="K28" s="244"/>
      <c r="L28" s="244"/>
      <c r="M28" s="920"/>
    </row>
    <row r="29" spans="1:37" ht="18.75" customHeight="1" x14ac:dyDescent="0.25">
      <c r="A29" s="257" t="s">
        <v>100</v>
      </c>
      <c r="B29" s="1079" t="str">
        <f>E15</f>
        <v>PÁNTYA BÁLINT</v>
      </c>
      <c r="C29" s="1079"/>
      <c r="D29" s="1081"/>
      <c r="E29" s="1081"/>
      <c r="F29" s="1080"/>
      <c r="G29" s="1080"/>
      <c r="H29" s="1081"/>
      <c r="I29" s="1081"/>
      <c r="J29" s="244"/>
      <c r="K29" s="244"/>
      <c r="L29" s="244"/>
      <c r="M29" s="920"/>
    </row>
    <row r="30" spans="1:37" ht="18.75" customHeight="1" x14ac:dyDescent="0.25">
      <c r="A30" s="257" t="s">
        <v>99</v>
      </c>
      <c r="B30" s="1079" t="str">
        <f>E17</f>
        <v>MOLNÁR PÉTER</v>
      </c>
      <c r="C30" s="1079"/>
      <c r="D30" s="1081"/>
      <c r="E30" s="1081"/>
      <c r="F30" s="1081"/>
      <c r="G30" s="1081"/>
      <c r="H30" s="1080"/>
      <c r="I30" s="1080"/>
      <c r="J30" s="244"/>
      <c r="K30" s="244"/>
      <c r="L30" s="244"/>
      <c r="M30" s="920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 t="s">
        <v>297</v>
      </c>
      <c r="B32" s="244"/>
      <c r="C32" s="1094" t="str">
        <f>IF(M23=1,B23,IF(M24=1,B24,IF(M25=1,B25,"")))</f>
        <v/>
      </c>
      <c r="D32" s="1094"/>
      <c r="E32" s="756" t="s">
        <v>320</v>
      </c>
      <c r="F32" s="1094" t="str">
        <f>IF(M28=1,B28,IF(M29=1,B29,IF(M30=1,B30,"")))</f>
        <v/>
      </c>
      <c r="G32" s="1094"/>
      <c r="H32" s="244"/>
      <c r="I32" s="258"/>
      <c r="J32" s="244"/>
      <c r="K32" s="244"/>
      <c r="L32" s="244"/>
      <c r="M32" s="244"/>
    </row>
    <row r="33" spans="1:19" ht="13.2" x14ac:dyDescent="0.25">
      <c r="A33" s="244"/>
      <c r="B33" s="244"/>
      <c r="C33" s="244"/>
      <c r="D33" s="244"/>
      <c r="E33" s="244"/>
      <c r="F33" s="756"/>
      <c r="G33" s="756"/>
      <c r="H33" s="244"/>
      <c r="I33" s="244"/>
      <c r="J33" s="244"/>
      <c r="K33" s="244"/>
      <c r="L33" s="244"/>
      <c r="M33" s="244"/>
    </row>
    <row r="34" spans="1:19" ht="13.2" x14ac:dyDescent="0.25">
      <c r="A34" s="244" t="s">
        <v>321</v>
      </c>
      <c r="B34" s="244"/>
      <c r="C34" s="1094" t="str">
        <f>IF(M23=2,B23,IF(M24=2,B24,IF(M25=2,B25,"")))</f>
        <v/>
      </c>
      <c r="D34" s="1094"/>
      <c r="E34" s="756" t="s">
        <v>320</v>
      </c>
      <c r="F34" s="1094" t="str">
        <f>IF(M28=2,B28,IF(M29=2,B29,IF(M30=2,B30,"")))</f>
        <v/>
      </c>
      <c r="G34" s="1094"/>
      <c r="H34" s="244"/>
      <c r="I34" s="258"/>
      <c r="J34" s="244"/>
      <c r="K34" s="244"/>
      <c r="L34" s="244"/>
      <c r="M34" s="244"/>
    </row>
    <row r="35" spans="1:19" ht="13.2" x14ac:dyDescent="0.25">
      <c r="A35" s="244"/>
      <c r="B35" s="244"/>
      <c r="C35" s="762"/>
      <c r="D35" s="762"/>
      <c r="E35" s="756"/>
      <c r="F35" s="762"/>
      <c r="G35" s="762"/>
      <c r="H35" s="244"/>
      <c r="I35" s="244"/>
      <c r="J35" s="244"/>
      <c r="K35" s="244"/>
      <c r="L35" s="244"/>
      <c r="M35" s="244"/>
    </row>
    <row r="36" spans="1:19" ht="13.2" x14ac:dyDescent="0.25">
      <c r="A36" s="244" t="s">
        <v>322</v>
      </c>
      <c r="B36" s="244"/>
      <c r="C36" s="1094" t="str">
        <f>IF(M23=3,B23,IF(M24=3,B24,IF(M25=3,B25,"")))</f>
        <v/>
      </c>
      <c r="D36" s="1094"/>
      <c r="E36" s="756" t="s">
        <v>320</v>
      </c>
      <c r="F36" s="1094" t="str">
        <f>IF(M28=3,B28,IF(M29=3,B29,IF(M30=3,B30,"")))</f>
        <v/>
      </c>
      <c r="G36" s="1094"/>
      <c r="H36" s="244"/>
      <c r="I36" s="258"/>
      <c r="J36" s="244"/>
      <c r="K36" s="244"/>
      <c r="L36" s="244"/>
      <c r="M36" s="244"/>
    </row>
    <row r="37" spans="1:19" ht="13.2" x14ac:dyDescent="0.2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</row>
    <row r="38" spans="1:19" ht="13.2" x14ac:dyDescent="0.25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58"/>
      <c r="M38" s="244"/>
      <c r="O38" s="213"/>
      <c r="P38" s="213"/>
      <c r="Q38" s="213"/>
      <c r="R38" s="213"/>
      <c r="S38" s="213"/>
    </row>
    <row r="39" spans="1:19" ht="13.2" x14ac:dyDescent="0.25">
      <c r="A39" s="877" t="s">
        <v>257</v>
      </c>
      <c r="B39" s="878"/>
      <c r="C39" s="879"/>
      <c r="D39" s="911" t="s">
        <v>274</v>
      </c>
      <c r="E39" s="912" t="s">
        <v>275</v>
      </c>
      <c r="F39" s="913"/>
      <c r="G39" s="911" t="s">
        <v>274</v>
      </c>
      <c r="H39" s="912" t="s">
        <v>276</v>
      </c>
      <c r="I39" s="914"/>
      <c r="J39" s="912" t="s">
        <v>277</v>
      </c>
      <c r="K39" s="915" t="s">
        <v>278</v>
      </c>
      <c r="L39" s="799"/>
      <c r="M39" s="913"/>
      <c r="O39" s="213"/>
      <c r="P39" s="269"/>
      <c r="Q39" s="269"/>
      <c r="R39" s="227"/>
      <c r="S39" s="213"/>
    </row>
    <row r="40" spans="1:19" ht="13.2" x14ac:dyDescent="0.25">
      <c r="A40" s="270" t="s">
        <v>279</v>
      </c>
      <c r="B40" s="271"/>
      <c r="C40" s="272"/>
      <c r="D40" s="273">
        <v>1</v>
      </c>
      <c r="E40" s="1082" t="str">
        <f>IF(D40&gt;$R$47,0,UPPER(VLOOKUP(D40,'1MD ELO VI-U16-FB'!$A$7:$Q$134,2)))</f>
        <v>HALCZMAN ZÉTÉNY</v>
      </c>
      <c r="F40" s="1082"/>
      <c r="G40" s="274" t="s">
        <v>280</v>
      </c>
      <c r="H40" s="271"/>
      <c r="I40" s="275"/>
      <c r="J40" s="276"/>
      <c r="K40" s="277" t="s">
        <v>281</v>
      </c>
      <c r="L40" s="278"/>
      <c r="M40" s="297"/>
      <c r="O40" s="213"/>
      <c r="P40" s="228"/>
      <c r="Q40" s="228"/>
      <c r="R40" s="280"/>
      <c r="S40" s="213"/>
    </row>
    <row r="41" spans="1:19" ht="13.2" x14ac:dyDescent="0.25">
      <c r="A41" s="281" t="s">
        <v>282</v>
      </c>
      <c r="B41" s="282"/>
      <c r="C41" s="283"/>
      <c r="D41" s="284">
        <v>2</v>
      </c>
      <c r="E41" s="1083" t="str">
        <f>IF(D41&gt;$R$47,0,UPPER(VLOOKUP(D41,'1MD ELO VI-U16-FB'!$A$7:$Q$134,2)))</f>
        <v>MOCSÁR GÁBOR</v>
      </c>
      <c r="F41" s="1083"/>
      <c r="G41" s="285" t="s">
        <v>283</v>
      </c>
      <c r="H41" s="286"/>
      <c r="I41" s="287"/>
      <c r="J41" s="288"/>
      <c r="K41" s="289"/>
      <c r="L41" s="258"/>
      <c r="M41" s="290"/>
      <c r="O41" s="213"/>
      <c r="P41" s="280"/>
      <c r="Q41" s="291"/>
      <c r="R41" s="280"/>
      <c r="S41" s="213"/>
    </row>
    <row r="42" spans="1:19" ht="13.2" x14ac:dyDescent="0.25">
      <c r="A42" s="886"/>
      <c r="B42" s="887"/>
      <c r="C42" s="889"/>
      <c r="D42" s="284"/>
      <c r="E42" s="295"/>
      <c r="F42" s="296"/>
      <c r="G42" s="285" t="s">
        <v>284</v>
      </c>
      <c r="H42" s="286"/>
      <c r="I42" s="287"/>
      <c r="J42" s="288"/>
      <c r="K42" s="277" t="s">
        <v>285</v>
      </c>
      <c r="L42" s="278"/>
      <c r="M42" s="297"/>
      <c r="O42" s="213"/>
      <c r="P42" s="228"/>
      <c r="Q42" s="228"/>
      <c r="R42" s="280"/>
      <c r="S42" s="213"/>
    </row>
    <row r="43" spans="1:19" ht="13.2" x14ac:dyDescent="0.25">
      <c r="A43" s="890"/>
      <c r="B43" s="891"/>
      <c r="C43" s="892"/>
      <c r="D43" s="284"/>
      <c r="E43" s="295"/>
      <c r="F43" s="296"/>
      <c r="G43" s="285" t="s">
        <v>286</v>
      </c>
      <c r="H43" s="286"/>
      <c r="I43" s="287"/>
      <c r="J43" s="288"/>
      <c r="K43" s="301"/>
      <c r="L43" s="296"/>
      <c r="M43" s="279"/>
      <c r="O43" s="213"/>
      <c r="P43" s="280"/>
      <c r="Q43" s="291"/>
      <c r="R43" s="280"/>
      <c r="S43" s="213"/>
    </row>
    <row r="44" spans="1:19" ht="13.2" x14ac:dyDescent="0.25">
      <c r="A44" s="893"/>
      <c r="B44" s="894"/>
      <c r="C44" s="895"/>
      <c r="D44" s="284"/>
      <c r="E44" s="295"/>
      <c r="F44" s="296"/>
      <c r="G44" s="285" t="s">
        <v>287</v>
      </c>
      <c r="H44" s="286"/>
      <c r="I44" s="287"/>
      <c r="J44" s="288"/>
      <c r="K44" s="281"/>
      <c r="L44" s="258"/>
      <c r="M44" s="290"/>
      <c r="O44" s="213"/>
      <c r="P44" s="280"/>
      <c r="Q44" s="291"/>
      <c r="R44" s="280"/>
      <c r="S44" s="213"/>
    </row>
    <row r="45" spans="1:19" ht="13.2" x14ac:dyDescent="0.25">
      <c r="A45" s="896"/>
      <c r="B45" s="897"/>
      <c r="C45" s="892"/>
      <c r="D45" s="284"/>
      <c r="E45" s="295"/>
      <c r="F45" s="296"/>
      <c r="G45" s="285" t="s">
        <v>288</v>
      </c>
      <c r="H45" s="286"/>
      <c r="I45" s="287"/>
      <c r="J45" s="288"/>
      <c r="K45" s="277" t="s">
        <v>233</v>
      </c>
      <c r="L45" s="278"/>
      <c r="M45" s="297"/>
      <c r="O45" s="213"/>
      <c r="P45" s="228"/>
      <c r="Q45" s="228"/>
      <c r="R45" s="280"/>
      <c r="S45" s="213"/>
    </row>
    <row r="46" spans="1:19" ht="13.2" x14ac:dyDescent="0.25">
      <c r="A46" s="896"/>
      <c r="B46" s="897"/>
      <c r="C46" s="899"/>
      <c r="D46" s="284"/>
      <c r="E46" s="295"/>
      <c r="F46" s="296"/>
      <c r="G46" s="285" t="s">
        <v>289</v>
      </c>
      <c r="H46" s="286"/>
      <c r="I46" s="287"/>
      <c r="J46" s="288"/>
      <c r="K46" s="301"/>
      <c r="L46" s="296"/>
      <c r="M46" s="279"/>
      <c r="O46" s="213"/>
      <c r="P46" s="280"/>
      <c r="Q46" s="291"/>
      <c r="R46" s="280"/>
      <c r="S46" s="213"/>
    </row>
    <row r="47" spans="1:19" ht="13.2" x14ac:dyDescent="0.25">
      <c r="A47" s="900"/>
      <c r="B47" s="901"/>
      <c r="C47" s="903"/>
      <c r="D47" s="311"/>
      <c r="E47" s="312"/>
      <c r="F47" s="258"/>
      <c r="G47" s="313" t="s">
        <v>290</v>
      </c>
      <c r="H47" s="282"/>
      <c r="I47" s="314"/>
      <c r="J47" s="315"/>
      <c r="K47" s="281">
        <f>L4</f>
        <v>0</v>
      </c>
      <c r="L47" s="258"/>
      <c r="M47" s="290"/>
      <c r="O47" s="213"/>
      <c r="P47" s="280"/>
      <c r="Q47" s="291"/>
      <c r="R47" s="316">
        <f>MIN(4,'1MD ELO VI-U16-FB'!Q5)</f>
        <v>4</v>
      </c>
      <c r="S47" s="213"/>
    </row>
    <row r="48" spans="1:19" ht="13.2" x14ac:dyDescent="0.25">
      <c r="O48" s="213"/>
      <c r="P48" s="213"/>
      <c r="Q48" s="213"/>
      <c r="R48" s="213"/>
      <c r="S48" s="213"/>
    </row>
    <row r="49" spans="15:19" ht="13.2" x14ac:dyDescent="0.25">
      <c r="O49" s="213"/>
      <c r="P49" s="213"/>
      <c r="Q49" s="213"/>
      <c r="R49" s="213"/>
      <c r="S49" s="213"/>
    </row>
  </sheetData>
  <sheetProtection selectLockedCells="1" selectUnlockedCells="1"/>
  <mergeCells count="42">
    <mergeCell ref="C34:D34"/>
    <mergeCell ref="F34:G34"/>
    <mergeCell ref="C36:D36"/>
    <mergeCell ref="F36:G36"/>
    <mergeCell ref="E40:F40"/>
    <mergeCell ref="E41:F41"/>
    <mergeCell ref="B30:C30"/>
    <mergeCell ref="D30:E30"/>
    <mergeCell ref="F30:G30"/>
    <mergeCell ref="H30:I30"/>
    <mergeCell ref="C32:D32"/>
    <mergeCell ref="F32:G32"/>
    <mergeCell ref="B28:C28"/>
    <mergeCell ref="D28:E28"/>
    <mergeCell ref="F28:G28"/>
    <mergeCell ref="H28:I28"/>
    <mergeCell ref="B29:C29"/>
    <mergeCell ref="D29:E29"/>
    <mergeCell ref="F29:G29"/>
    <mergeCell ref="H29:I29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7">
    <cfRule type="expression" dxfId="174" priority="1" stopIfTrue="1">
      <formula>$O$1="CU"</formula>
    </cfRule>
  </conditionalFormatting>
  <conditionalFormatting sqref="E7 E9 E11 E13 E15 E17">
    <cfRule type="cellIs" dxfId="173" priority="3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CE25-9D1B-445D-AF77-72CBA39EFAB6}">
  <dimension ref="A1:G18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341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8762-B67C-44C4-B694-C81A250D425D}">
  <sheetPr>
    <pageSetUpPr fitToPage="1"/>
  </sheetPr>
  <dimension ref="A1:P42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VI-U16-LA'!$A$6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VI-U16-LA'!$A$10</f>
        <v>46147</v>
      </c>
      <c r="B5" s="821" t="str">
        <f>'Altalanos VI-U16-LA'!$C$10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706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D27B0-4844-4CC3-8A2A-AD6CC4A09B44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2" sqref="D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VI-U16-LA'!$A$6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VI-U16-LA'!$A$8</f>
        <v>VI.kcs Tenisz U16 Lány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VI-U16-LA'!$A$10</f>
        <v>46147</v>
      </c>
      <c r="B5" s="153"/>
      <c r="C5" s="154" t="str">
        <f>'Altalanos VI-U16-LA'!$C$10</f>
        <v>Berettyóújfalu</v>
      </c>
      <c r="D5" s="155" t="str">
        <f>'Altalanos VI-U16-LA'!$D$10</f>
        <v xml:space="preserve">  </v>
      </c>
      <c r="E5" s="155"/>
      <c r="F5" s="155"/>
      <c r="G5" s="155"/>
      <c r="H5" s="156">
        <f>'Altalanos VI-U16-LA'!$E$10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182</v>
      </c>
      <c r="C7" s="173"/>
      <c r="D7" s="173" t="s">
        <v>181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/>
      <c r="C8" s="173"/>
      <c r="D8" s="177"/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172" priority="12" stopIfTrue="1">
      <formula>$Q7&gt;=1</formula>
    </cfRule>
  </conditionalFormatting>
  <conditionalFormatting sqref="E7:E27 E29:E37">
    <cfRule type="expression" dxfId="171" priority="2" stopIfTrue="1">
      <formula>AND(ROUNDDOWN(($A$4-E7)/365.25,0)&lt;=13,G7&lt;&gt;"OK")</formula>
    </cfRule>
    <cfRule type="expression" dxfId="170" priority="3" stopIfTrue="1">
      <formula>AND(ROUNDDOWN(($A$4-E7)/365.25,0)&lt;=14,G7&lt;&gt;"OK")</formula>
    </cfRule>
    <cfRule type="expression" dxfId="169" priority="4" stopIfTrue="1">
      <formula>AND(ROUNDDOWN(($A$4-E7)/365.25,0)&lt;=17,G7&lt;&gt;"OK")</formula>
    </cfRule>
  </conditionalFormatting>
  <conditionalFormatting sqref="B7:D14">
    <cfRule type="expression" dxfId="168" priority="16" stopIfTrue="1">
      <formula>$Q7&gt;=1</formula>
    </cfRule>
    <cfRule type="expression" dxfId="167" priority="17" stopIfTrue="1">
      <formula>$Q7&gt;=1</formula>
    </cfRule>
  </conditionalFormatting>
  <conditionalFormatting sqref="J7:J14">
    <cfRule type="cellIs" dxfId="166" priority="7" stopIfTrue="1" operator="equal">
      <formula>"Z"</formula>
    </cfRule>
  </conditionalFormatting>
  <conditionalFormatting sqref="E7:E156">
    <cfRule type="expression" dxfId="165" priority="8" stopIfTrue="1">
      <formula>AND(ROUNDDOWN(($A$4-E7)/365.25,0)&lt;=13,G7&lt;&gt;"OK")</formula>
    </cfRule>
    <cfRule type="expression" dxfId="164" priority="9" stopIfTrue="1">
      <formula>AND(ROUNDDOWN(($A$4-E7)/365.25,0)&lt;=14,G7&lt;&gt;"OK")</formula>
    </cfRule>
    <cfRule type="expression" dxfId="163" priority="10" stopIfTrue="1">
      <formula>AND(ROUNDDOWN(($A$4-E7)/365.25,0)&lt;=17,G7&lt;&gt;"OK")</formula>
    </cfRule>
  </conditionalFormatting>
  <conditionalFormatting sqref="J7:J156">
    <cfRule type="cellIs" dxfId="162" priority="11" stopIfTrue="1" operator="equal">
      <formula>"Z"</formula>
    </cfRule>
  </conditionalFormatting>
  <conditionalFormatting sqref="A7:D156">
    <cfRule type="expression" dxfId="161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3732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7D092-FD06-455D-9AA6-6D59FF0CA6C9}">
  <sheetPr>
    <tabColor indexed="11"/>
  </sheetPr>
  <dimension ref="A1:AS140"/>
  <sheetViews>
    <sheetView showZeros="0" zoomScaleNormal="100" workbookViewId="0">
      <selection activeCell="F35" sqref="F35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VI-U16-LA'!$A$6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VI-U16-LA'!$A$8</f>
        <v>VI.kcs Tenisz U16 Lány A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17" t="s">
        <v>222</v>
      </c>
      <c r="B3" s="817"/>
      <c r="C3" s="817"/>
      <c r="D3" s="817"/>
      <c r="E3" s="817"/>
      <c r="F3" s="817"/>
      <c r="G3" s="817" t="s">
        <v>215</v>
      </c>
      <c r="H3" s="817"/>
      <c r="I3" s="817"/>
      <c r="J3" s="862"/>
      <c r="K3" s="817" t="s">
        <v>88</v>
      </c>
      <c r="L3" s="862"/>
      <c r="M3" s="817"/>
      <c r="N3" s="862"/>
      <c r="O3" s="817"/>
      <c r="P3" s="862"/>
      <c r="Q3" s="817"/>
      <c r="R3" s="818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VI-U16-LA'!$A$10</f>
        <v>46147</v>
      </c>
      <c r="B4" s="1076"/>
      <c r="C4" s="1076"/>
      <c r="D4" s="231"/>
      <c r="E4" s="232"/>
      <c r="F4" s="232"/>
      <c r="G4" s="232" t="str">
        <f>'Altalanos VI-U16-LA'!$C$10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VI-U16-LA'!$E$10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863"/>
      <c r="B5" s="864" t="s">
        <v>293</v>
      </c>
      <c r="C5" s="865" t="s">
        <v>257</v>
      </c>
      <c r="D5" s="864" t="s">
        <v>294</v>
      </c>
      <c r="E5" s="864" t="s">
        <v>295</v>
      </c>
      <c r="F5" s="866" t="s">
        <v>225</v>
      </c>
      <c r="G5" s="866" t="s">
        <v>226</v>
      </c>
      <c r="H5" s="866"/>
      <c r="I5" s="866" t="s">
        <v>236</v>
      </c>
      <c r="J5" s="866"/>
      <c r="K5" s="864" t="s">
        <v>296</v>
      </c>
      <c r="L5" s="867"/>
      <c r="M5" s="864" t="s">
        <v>297</v>
      </c>
      <c r="N5" s="867"/>
      <c r="O5" s="864" t="s">
        <v>298</v>
      </c>
      <c r="P5" s="867"/>
      <c r="Q5" s="864"/>
      <c r="R5" s="868"/>
      <c r="T5" s="325"/>
      <c r="U5" s="325"/>
      <c r="V5" s="325"/>
      <c r="W5" s="325"/>
      <c r="X5" s="325"/>
      <c r="Y5" s="224">
        <f>IF(OR('Altalanos VI-U16-LA'!$A$8="F1",'Altalanos VI-U16-LA'!$A$8="F2",'Altalanos VI-U16-LA'!$A$8="N1",'Altalanos VI-U16-LA'!$A$8="N2"),1,2)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869"/>
      <c r="B6" s="870"/>
      <c r="C6" s="870"/>
      <c r="D6" s="870"/>
      <c r="E6" s="870"/>
      <c r="F6" s="869" t="str">
        <f>IF(Y3="","",CONCATENATE(VLOOKUP(Y3,AB1:AH1,4)," pont"))</f>
        <v/>
      </c>
      <c r="G6" s="871"/>
      <c r="H6" s="872"/>
      <c r="I6" s="871"/>
      <c r="J6" s="873"/>
      <c r="K6" s="870" t="str">
        <f>IF(Y3="","",CONCATENATE(VLOOKUP(Y3,AB1:AH1,3)," pont"))</f>
        <v/>
      </c>
      <c r="L6" s="873"/>
      <c r="M6" s="870" t="str">
        <f>IF(Y3="","",CONCATENATE(VLOOKUP(Y3,AB1:AH1,2)," pont"))</f>
        <v/>
      </c>
      <c r="N6" s="873"/>
      <c r="O6" s="870" t="str">
        <f>IF(Y3="","",CONCATENATE(VLOOKUP(Y3,AB1:AH1,1)," pont"))</f>
        <v/>
      </c>
      <c r="P6" s="873"/>
      <c r="Q6" s="870"/>
      <c r="R6" s="874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875">
        <v>1</v>
      </c>
      <c r="B7" s="348">
        <f>IF($E7="","",VLOOKUP($E7,'1MD ELO VI-U16-LA'!$A$7:$O$22,14))</f>
        <v>0</v>
      </c>
      <c r="C7" s="248">
        <f>IF($E7="","",VLOOKUP($E7,'1MD ELO VI-U16-LA'!$A$7:$O$22,15))</f>
        <v>0</v>
      </c>
      <c r="D7" s="248">
        <f>IF($E7="","",VLOOKUP($E7,'1MD ELO VI-U16-LA'!$A$7:$O$22,5))</f>
        <v>0</v>
      </c>
      <c r="E7" s="349">
        <v>1</v>
      </c>
      <c r="F7" s="350" t="str">
        <f>UPPER(IF($E7="","",VLOOKUP($E7,'1MD ELO VI-U16-LA'!$A$7:$O$22,2)))</f>
        <v>KOVÁCS SAROLTA</v>
      </c>
      <c r="G7" s="350">
        <f>IF($E7="","",VLOOKUP($E7,'1MD ELO VI-U16-LA'!$A$7:$O$22,3))</f>
        <v>0</v>
      </c>
      <c r="H7" s="350"/>
      <c r="I7" s="350" t="str">
        <f>IF($E7="","",VLOOKUP($E7,'1MD ELO VI-U16-LA'!$A$7:$O$22,4))</f>
        <v>Debreceni Fazekas Mihály Gimnázium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VI-U16-LA'!P21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876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VI-U16-LA'!P22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876">
        <v>2</v>
      </c>
      <c r="B9" s="348" t="str">
        <f>IF($E9="","",VLOOKUP($E9,'1MD ELO VI-U16-LA'!$A$7:$O$22,14))</f>
        <v/>
      </c>
      <c r="C9" s="248" t="str">
        <f>IF($E9="","",VLOOKUP($E9,'1MD ELO VI-U16-LA'!$A$7:$O$22,15))</f>
        <v/>
      </c>
      <c r="D9" s="248" t="str">
        <f>IF($E9="","",VLOOKUP($E9,'1MD ELO VI-U16-LA'!$A$7:$O$22,5))</f>
        <v/>
      </c>
      <c r="E9" s="349"/>
      <c r="F9" s="249" t="str">
        <f>UPPER(IF($E9="","",VLOOKUP($E9,'1MD ELO VI-U16-LA'!$A$7:$O$22,2)))</f>
        <v/>
      </c>
      <c r="G9" s="249" t="str">
        <f>IF($E9="","",VLOOKUP($E9,'1MD ELO VI-U16-LA'!$A$7:$O$22,3))</f>
        <v/>
      </c>
      <c r="H9" s="249"/>
      <c r="I9" s="249" t="str">
        <f>IF($E9="","",VLOOKUP($E9,'1MD ELO VI-U16-LA'!$A$7:$O$22,4))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VI-U16-LA'!P23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876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VI-U16-LA'!P24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876">
        <v>3</v>
      </c>
      <c r="B11" s="348" t="str">
        <f>IF($E11="","",VLOOKUP($E11,'1MD ELO VI-U16-LA'!$A$7:$O$22,14))</f>
        <v/>
      </c>
      <c r="C11" s="248" t="str">
        <f>IF($E11="","",VLOOKUP($E11,'1MD ELO VI-U16-LA'!$A$7:$O$22,15))</f>
        <v/>
      </c>
      <c r="D11" s="248" t="str">
        <f>IF($E11="","",VLOOKUP($E11,'1MD ELO VI-U16-LA'!$A$7:$O$22,5))</f>
        <v/>
      </c>
      <c r="E11" s="349"/>
      <c r="F11" s="249" t="str">
        <f>UPPER(IF($E11="","",VLOOKUP($E11,'1MD ELO VI-U16-LA'!$A$7:$O$22,2)))</f>
        <v/>
      </c>
      <c r="G11" s="249" t="str">
        <f>IF($E11="","",VLOOKUP($E11,'1MD ELO VI-U16-LA'!$A$7:$O$22,3))</f>
        <v/>
      </c>
      <c r="H11" s="249"/>
      <c r="I11" s="249" t="str">
        <f>IF($E11="","",VLOOKUP($E11,'1MD ELO VI-U16-LA'!$A$7:$O$22,4))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VI-U16-LA'!P25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876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VI-U16-LA'!P26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876">
        <v>4</v>
      </c>
      <c r="B13" s="348" t="str">
        <f>IF($E13="","",VLOOKUP($E13,'1MD ELO VI-U16-LA'!$A$7:$O$22,14))</f>
        <v/>
      </c>
      <c r="C13" s="248" t="str">
        <f>IF($E13="","",VLOOKUP($E13,'1MD ELO VI-U16-LA'!$A$7:$O$22,15))</f>
        <v/>
      </c>
      <c r="D13" s="248" t="str">
        <f>IF($E13="","",VLOOKUP($E13,'1MD ELO VI-U16-LA'!$A$7:$O$22,5))</f>
        <v/>
      </c>
      <c r="E13" s="349"/>
      <c r="F13" s="249" t="str">
        <f>UPPER(IF($E13="","",VLOOKUP($E13,'1MD ELO VI-U16-LA'!$A$7:$O$22,2)))</f>
        <v/>
      </c>
      <c r="G13" s="249" t="str">
        <f>IF($E13="","",VLOOKUP($E13,'1MD ELO VI-U16-LA'!$A$7:$O$22,3))</f>
        <v/>
      </c>
      <c r="H13" s="249"/>
      <c r="I13" s="249" t="str">
        <f>IF($E13="","",VLOOKUP($E13,'1MD ELO VI-U16-LA'!$A$7:$O$22,4))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VI-U16-LA'!P27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876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VI-U16-LA'!P28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876">
        <v>5</v>
      </c>
      <c r="B15" s="348" t="str">
        <f>IF($E15="","",VLOOKUP($E15,'1MD ELO VI-U16-LA'!$A$7:$O$22,14))</f>
        <v/>
      </c>
      <c r="C15" s="248" t="str">
        <f>IF($E15="","",VLOOKUP($E15,'1MD ELO VI-U16-LA'!$A$7:$O$22,15))</f>
        <v/>
      </c>
      <c r="D15" s="248" t="str">
        <f>IF($E15="","",VLOOKUP($E15,'1MD ELO VI-U16-LA'!$A$7:$O$22,5))</f>
        <v/>
      </c>
      <c r="E15" s="349"/>
      <c r="F15" s="249" t="str">
        <f>UPPER(IF($E15="","",VLOOKUP($E15,'1MD ELO VI-U16-LA'!$A$7:$O$22,2)))</f>
        <v/>
      </c>
      <c r="G15" s="249" t="str">
        <f>IF($E15="","",VLOOKUP($E15,'1MD ELO VI-U16-LA'!$A$7:$O$22,3))</f>
        <v/>
      </c>
      <c r="H15" s="249"/>
      <c r="I15" s="249" t="str">
        <f>IF($E15="","",VLOOKUP($E15,'1MD ELO VI-U16-LA'!$A$7:$O$22,4))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VI-U16-LA'!P29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876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VI-U16-LA'!P30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876">
        <v>6</v>
      </c>
      <c r="B17" s="348" t="str">
        <f>IF($E17="","",VLOOKUP($E17,'1MD ELO VI-U16-LA'!$A$7:$O$22,14))</f>
        <v/>
      </c>
      <c r="C17" s="248" t="str">
        <f>IF($E17="","",VLOOKUP($E17,'1MD ELO VI-U16-LA'!$A$7:$O$22,15))</f>
        <v/>
      </c>
      <c r="D17" s="248" t="str">
        <f>IF($E17="","",VLOOKUP($E17,'1MD ELO VI-U16-LA'!$A$7:$O$22,5))</f>
        <v/>
      </c>
      <c r="E17" s="349"/>
      <c r="F17" s="249" t="str">
        <f>UPPER(IF($E17="","",VLOOKUP($E17,'1MD ELO VI-U16-LA'!$A$7:$O$22,2)))</f>
        <v/>
      </c>
      <c r="G17" s="249" t="str">
        <f>IF($E17="","",VLOOKUP($E17,'1MD ELO VI-U16-LA'!$A$7:$O$22,3))</f>
        <v/>
      </c>
      <c r="H17" s="249"/>
      <c r="I17" s="249" t="str">
        <f>IF($E17="","",VLOOKUP($E17,'1MD ELO VI-U16-LA'!$A$7:$O$22,4))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876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876">
        <v>7</v>
      </c>
      <c r="B19" s="348" t="str">
        <f>IF($E19="","",VLOOKUP($E19,'1MD ELO VI-U16-LA'!$A$7:$O$22,14))</f>
        <v/>
      </c>
      <c r="C19" s="248" t="str">
        <f>IF($E19="","",VLOOKUP($E19,'1MD ELO VI-U16-LA'!$A$7:$O$22,15))</f>
        <v/>
      </c>
      <c r="D19" s="248" t="str">
        <f>IF($E19="","",VLOOKUP($E19,'1MD ELO VI-U16-LA'!$A$7:$O$22,5))</f>
        <v/>
      </c>
      <c r="E19" s="349"/>
      <c r="F19" s="249" t="str">
        <f>UPPER(IF($E19="","",VLOOKUP($E19,'1MD ELO VI-U16-LA'!$A$7:$O$22,2)))</f>
        <v/>
      </c>
      <c r="G19" s="249" t="str">
        <f>IF($E19="","",VLOOKUP($E19,'1MD ELO VI-U16-LA'!$A$7:$O$22,3))</f>
        <v/>
      </c>
      <c r="H19" s="249"/>
      <c r="I19" s="249" t="str">
        <f>IF($E19="","",VLOOKUP($E19,'1MD ELO VI-U16-LA'!$A$7:$O$22,4))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876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875">
        <v>8</v>
      </c>
      <c r="B21" s="348" t="str">
        <f>IF($E21="","",VLOOKUP($E21,'1MD ELO VI-U16-LA'!$A$7:$O$22,14))</f>
        <v/>
      </c>
      <c r="C21" s="248" t="str">
        <f>IF($E21="","",VLOOKUP($E21,'1MD ELO VI-U16-LA'!$A$7:$O$22,15))</f>
        <v/>
      </c>
      <c r="D21" s="248" t="str">
        <f>IF($E21="","",VLOOKUP($E21,'1MD ELO VI-U16-LA'!$A$7:$O$22,5))</f>
        <v/>
      </c>
      <c r="E21" s="349"/>
      <c r="F21" s="350" t="str">
        <f>UPPER(IF($E21="","",VLOOKUP($E21,'1MD ELO VI-U16-LA'!$A$7:$O$22,2)))</f>
        <v/>
      </c>
      <c r="G21" s="350" t="str">
        <f>IF($E21="","",VLOOKUP($E21,'1MD ELO VI-U16-LA'!$A$7:$O$22,3))</f>
        <v/>
      </c>
      <c r="H21" s="350"/>
      <c r="I21" s="350" t="str">
        <f>IF($E21="","",VLOOKUP($E21,'1MD ELO VI-U16-LA'!$A$7:$O$22,4))</f>
        <v/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877" t="s">
        <v>257</v>
      </c>
      <c r="B54" s="878"/>
      <c r="C54" s="878"/>
      <c r="D54" s="879"/>
      <c r="E54" s="880" t="s">
        <v>274</v>
      </c>
      <c r="F54" s="881" t="s">
        <v>275</v>
      </c>
      <c r="G54" s="880"/>
      <c r="H54" s="880"/>
      <c r="I54" s="882"/>
      <c r="J54" s="880" t="s">
        <v>274</v>
      </c>
      <c r="K54" s="881" t="s">
        <v>276</v>
      </c>
      <c r="L54" s="883"/>
      <c r="M54" s="881" t="s">
        <v>277</v>
      </c>
      <c r="N54" s="884"/>
      <c r="O54" s="885" t="s">
        <v>278</v>
      </c>
      <c r="P54" s="885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VI-U16-LA'!$A$7:$Q$134,2)))</f>
        <v>KOVÁCS SAROLTA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VI-U16-LA'!$A$7:$Q$134,2)))</f>
        <v/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886"/>
      <c r="B57" s="887"/>
      <c r="C57" s="888"/>
      <c r="D57" s="889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890"/>
      <c r="B58" s="891"/>
      <c r="C58" s="891"/>
      <c r="D58" s="892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893"/>
      <c r="B59" s="894"/>
      <c r="C59" s="894"/>
      <c r="D59" s="895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896"/>
      <c r="B60" s="897"/>
      <c r="C60" s="891"/>
      <c r="D60" s="892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896"/>
      <c r="B61" s="897"/>
      <c r="C61" s="898"/>
      <c r="D61" s="899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900"/>
      <c r="B62" s="901"/>
      <c r="C62" s="902"/>
      <c r="D62" s="903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VI-U16-LA'!Q5)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160" priority="1" stopIfTrue="1">
      <formula>AND($O$1="CU",O16="Umpire")</formula>
    </cfRule>
    <cfRule type="expression" dxfId="159" priority="2" stopIfTrue="1">
      <formula>AND($O$1="CU",O16&lt;&gt;"Umpire",P16&lt;&gt;"")</formula>
    </cfRule>
    <cfRule type="expression" dxfId="158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157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156" priority="5" stopIfTrue="1">
      <formula>AND($O$1="CU",I8="Umpire")</formula>
    </cfRule>
    <cfRule type="expression" dxfId="155" priority="6" stopIfTrue="1">
      <formula>AND($O$1="CU",I8&lt;&gt;"Umpire",J8&lt;&gt;"")</formula>
    </cfRule>
    <cfRule type="expression" dxfId="154" priority="7" stopIfTrue="1">
      <formula>AND($O$1="CU",I8&lt;&gt;"Umpire")</formula>
    </cfRule>
  </conditionalFormatting>
  <conditionalFormatting sqref="E22 E24 E26 E28 E30 E32 E34 E36 E38 E40 E42 E44 E46 E48 E50 E52">
    <cfRule type="expression" dxfId="153" priority="8" stopIfTrue="1">
      <formula>AND($E22&lt;9,$C22&gt;0)</formula>
    </cfRule>
  </conditionalFormatting>
  <conditionalFormatting sqref="F22 F24 F26 F28 F30 F32 F34 F36 F38 F40 F42 F44 F46 F48 F50">
    <cfRule type="cellIs" dxfId="152" priority="9" stopIfTrue="1" operator="equal">
      <formula>"Bye"</formula>
    </cfRule>
    <cfRule type="expression" dxfId="151" priority="10" stopIfTrue="1">
      <formula>AND($E22&lt;9,$C22&gt;0)</formula>
    </cfRule>
  </conditionalFormatting>
  <conditionalFormatting sqref="K8 M10 K12 O14 K16 M18 K20 K23 M25 K27 O29 K31 M33 K35 K39 M41 K43 O45 K47 M49 K51">
    <cfRule type="expression" dxfId="150" priority="11" stopIfTrue="1">
      <formula>J8="as"</formula>
    </cfRule>
    <cfRule type="expression" dxfId="149" priority="12" stopIfTrue="1">
      <formula>J8="bs"</formula>
    </cfRule>
  </conditionalFormatting>
  <conditionalFormatting sqref="B22 B24 B26 B28 B30 B32 B34 B36 B38 B40 B42 B44 B46 B48 B50 B52">
    <cfRule type="cellIs" dxfId="148" priority="13" stopIfTrue="1" operator="equal">
      <formula>"QA"</formula>
    </cfRule>
    <cfRule type="cellIs" dxfId="147" priority="14" stopIfTrue="1" operator="equal">
      <formula>"DA"</formula>
    </cfRule>
  </conditionalFormatting>
  <conditionalFormatting sqref="J8 L10 J12 N14 J16 L18 J20 R62">
    <cfRule type="expression" dxfId="146" priority="15" stopIfTrue="1">
      <formula>$O$1="CU"</formula>
    </cfRule>
  </conditionalFormatting>
  <conditionalFormatting sqref="E7 E21">
    <cfRule type="expression" dxfId="145" priority="16" stopIfTrue="1">
      <formula>$E7&lt;5</formula>
    </cfRule>
  </conditionalFormatting>
  <conditionalFormatting sqref="F7 F9 F11 F13 F15 F17 F19 F21">
    <cfRule type="cellIs" dxfId="144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988460F0-9C08-45FA-B37A-0157D7319DF8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5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6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E84FE-20F5-48EE-AAF2-2E4768E6728F}">
  <dimension ref="A1:G18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776" t="s">
        <v>203</v>
      </c>
      <c r="B1" s="777"/>
      <c r="C1" s="777"/>
      <c r="D1" s="778"/>
      <c r="E1" s="779"/>
      <c r="F1" s="780"/>
      <c r="G1" s="780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781"/>
      <c r="G2" s="781"/>
    </row>
    <row r="3" spans="1:7" ht="6" customHeight="1" thickBot="1" x14ac:dyDescent="0.3">
      <c r="A3" s="782"/>
      <c r="B3" s="783"/>
      <c r="C3" s="783"/>
      <c r="D3" s="783"/>
      <c r="E3" s="784"/>
      <c r="F3" s="780"/>
      <c r="G3" s="780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780"/>
      <c r="G4" s="780"/>
    </row>
    <row r="5" spans="1:7" ht="15" customHeight="1" x14ac:dyDescent="0.25">
      <c r="A5" s="785" t="s">
        <v>206</v>
      </c>
      <c r="B5" s="786"/>
      <c r="C5" s="786"/>
      <c r="D5" s="786"/>
      <c r="E5" s="787"/>
      <c r="F5" s="788"/>
      <c r="G5" s="789"/>
    </row>
    <row r="6" spans="1:7" ht="24.6" x14ac:dyDescent="0.25">
      <c r="A6" s="46" t="s">
        <v>207</v>
      </c>
      <c r="B6" s="47"/>
      <c r="C6" s="790"/>
      <c r="D6" s="791"/>
      <c r="E6" s="792"/>
      <c r="F6" s="780"/>
      <c r="G6" s="780"/>
    </row>
    <row r="7" spans="1:7" ht="15" customHeight="1" x14ac:dyDescent="0.25">
      <c r="A7" s="793" t="s">
        <v>208</v>
      </c>
      <c r="B7" s="793" t="s">
        <v>209</v>
      </c>
      <c r="C7" s="793" t="s">
        <v>210</v>
      </c>
      <c r="D7" s="793" t="s">
        <v>211</v>
      </c>
      <c r="E7" s="793" t="s">
        <v>212</v>
      </c>
      <c r="F7" s="788"/>
      <c r="G7" s="789"/>
    </row>
    <row r="8" spans="1:7" ht="16.5" customHeight="1" x14ac:dyDescent="0.25">
      <c r="A8" s="52" t="s">
        <v>342</v>
      </c>
      <c r="B8" s="52"/>
      <c r="C8" s="52"/>
      <c r="D8" s="52"/>
      <c r="E8" s="52"/>
      <c r="F8" s="780"/>
      <c r="G8" s="780"/>
    </row>
    <row r="9" spans="1:7" ht="15" customHeight="1" x14ac:dyDescent="0.25">
      <c r="A9" s="785" t="s">
        <v>214</v>
      </c>
      <c r="B9" s="786"/>
      <c r="C9" s="794" t="s">
        <v>215</v>
      </c>
      <c r="D9" s="794"/>
      <c r="E9" s="795" t="s">
        <v>216</v>
      </c>
      <c r="F9" s="780"/>
      <c r="G9" s="780"/>
    </row>
    <row r="10" spans="1:7" ht="13.2" x14ac:dyDescent="0.25">
      <c r="A10" s="55">
        <v>46147</v>
      </c>
      <c r="B10" s="796"/>
      <c r="C10" s="57" t="s">
        <v>125</v>
      </c>
      <c r="D10" s="794" t="s">
        <v>292</v>
      </c>
      <c r="E10" s="58"/>
      <c r="F10" s="780"/>
      <c r="G10" s="780"/>
    </row>
    <row r="11" spans="1:7" ht="13.2" x14ac:dyDescent="0.25">
      <c r="A11" s="797"/>
      <c r="B11" s="786"/>
      <c r="C11" s="798" t="s">
        <v>217</v>
      </c>
      <c r="D11" s="798" t="s">
        <v>218</v>
      </c>
      <c r="E11" s="798" t="s">
        <v>219</v>
      </c>
      <c r="F11" s="799"/>
      <c r="G11" s="799"/>
    </row>
    <row r="12" spans="1:7" ht="13.2" x14ac:dyDescent="0.25">
      <c r="A12" s="800"/>
      <c r="B12" s="780"/>
      <c r="C12" s="63"/>
      <c r="D12" s="63" t="s">
        <v>220</v>
      </c>
      <c r="E12" s="63"/>
      <c r="F12" s="780"/>
      <c r="G12" s="780"/>
    </row>
    <row r="13" spans="1:7" ht="7.5" customHeight="1" x14ac:dyDescent="0.25">
      <c r="A13" s="799"/>
      <c r="B13" s="799"/>
      <c r="C13" s="799"/>
      <c r="D13" s="799"/>
      <c r="E13" s="801"/>
      <c r="F13" s="799"/>
      <c r="G13" s="799"/>
    </row>
    <row r="14" spans="1:7" ht="112.5" customHeight="1" x14ac:dyDescent="0.25">
      <c r="A14" s="799"/>
      <c r="B14" s="799"/>
      <c r="C14" s="799"/>
      <c r="D14" s="799"/>
      <c r="E14" s="801"/>
      <c r="F14" s="799"/>
      <c r="G14" s="799"/>
    </row>
    <row r="15" spans="1:7" ht="18.75" customHeight="1" x14ac:dyDescent="0.25">
      <c r="A15" s="802"/>
      <c r="B15" s="802"/>
      <c r="C15" s="802"/>
      <c r="D15" s="802"/>
      <c r="E15" s="801"/>
      <c r="F15" s="799"/>
      <c r="G15" s="799"/>
    </row>
    <row r="16" spans="1:7" ht="17.25" customHeight="1" x14ac:dyDescent="0.25">
      <c r="A16" s="802"/>
      <c r="B16" s="802"/>
      <c r="C16" s="802"/>
      <c r="D16" s="802"/>
      <c r="E16" s="802"/>
      <c r="F16" s="799"/>
      <c r="G16" s="799"/>
    </row>
    <row r="17" spans="1:7" ht="12.75" customHeight="1" x14ac:dyDescent="0.25">
      <c r="A17" s="803"/>
      <c r="B17" s="804"/>
      <c r="C17" s="805"/>
      <c r="D17" s="806"/>
      <c r="E17" s="801"/>
      <c r="F17" s="799"/>
      <c r="G17" s="799"/>
    </row>
    <row r="18" spans="1:7" ht="13.2" x14ac:dyDescent="0.25">
      <c r="A18" s="799"/>
      <c r="B18" s="799"/>
      <c r="C18" s="799"/>
      <c r="D18" s="799"/>
      <c r="E18" s="801"/>
      <c r="F18" s="799"/>
      <c r="G18" s="799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9C736-CE5E-4078-A264-AFD56BB02B74}">
  <sheetPr>
    <pageSetUpPr fitToPage="1"/>
  </sheetPr>
  <dimension ref="A1:P42"/>
  <sheetViews>
    <sheetView showGridLines="0" showZeros="0" zoomScaleNormal="100" workbookViewId="0">
      <selection activeCell="D13" sqref="D13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807" t="str">
        <f>'Altalanos VI-U16-LB'!$A$6</f>
        <v>OB</v>
      </c>
      <c r="B1" s="808"/>
      <c r="C1" s="808"/>
      <c r="D1" s="799"/>
      <c r="E1" s="799"/>
      <c r="F1" s="809"/>
      <c r="G1" s="799"/>
      <c r="H1" s="799"/>
      <c r="I1" s="799"/>
      <c r="J1" s="799"/>
      <c r="K1" s="799"/>
      <c r="L1" s="799"/>
      <c r="M1" s="799"/>
      <c r="N1" s="810"/>
    </row>
    <row r="2" spans="1:14" ht="13.2" x14ac:dyDescent="0.25">
      <c r="A2" s="811"/>
      <c r="B2" s="812"/>
      <c r="C2" s="812"/>
      <c r="D2" s="799"/>
      <c r="E2" s="799"/>
      <c r="F2" s="799"/>
      <c r="G2" s="799"/>
      <c r="H2" s="799"/>
      <c r="I2" s="799"/>
      <c r="J2" s="799"/>
      <c r="K2" s="799"/>
      <c r="L2" s="799"/>
      <c r="M2" s="799"/>
      <c r="N2" s="809"/>
    </row>
    <row r="3" spans="1:14" s="77" customFormat="1" ht="39.75" customHeight="1" thickBot="1" x14ac:dyDescent="0.35">
      <c r="A3" s="813"/>
      <c r="B3" s="814" t="s">
        <v>221</v>
      </c>
      <c r="C3" s="815"/>
      <c r="D3" s="816"/>
      <c r="E3" s="816"/>
      <c r="F3" s="817"/>
      <c r="G3" s="816"/>
      <c r="H3" s="818"/>
      <c r="I3" s="817"/>
      <c r="J3" s="816"/>
      <c r="K3" s="816"/>
      <c r="L3" s="816"/>
      <c r="M3" s="816"/>
      <c r="N3" s="818"/>
    </row>
    <row r="4" spans="1:14" s="84" customFormat="1" ht="9.6" x14ac:dyDescent="0.3">
      <c r="A4" s="817" t="s">
        <v>222</v>
      </c>
      <c r="B4" s="815" t="s">
        <v>215</v>
      </c>
      <c r="C4" s="819"/>
      <c r="D4" s="819"/>
      <c r="E4" s="819"/>
      <c r="F4" s="819"/>
      <c r="G4" s="819"/>
      <c r="H4" s="819"/>
      <c r="I4" s="819"/>
      <c r="J4" s="819"/>
      <c r="K4" s="819"/>
      <c r="L4" s="819"/>
      <c r="M4" s="819"/>
      <c r="N4" s="819"/>
    </row>
    <row r="5" spans="1:14" s="86" customFormat="1" ht="12.75" customHeight="1" x14ac:dyDescent="0.3">
      <c r="A5" s="820">
        <f>'Altalanos VI-U16-LB'!$A$10</f>
        <v>46147</v>
      </c>
      <c r="B5" s="821" t="str">
        <f>'Altalanos VI-U16-LB'!$C$10</f>
        <v>Berettyóújfalu</v>
      </c>
      <c r="C5" s="822"/>
      <c r="D5" s="822"/>
      <c r="E5" s="822"/>
      <c r="F5" s="822"/>
      <c r="G5" s="822"/>
      <c r="H5" s="822"/>
      <c r="I5" s="822"/>
      <c r="J5" s="822"/>
      <c r="K5" s="822"/>
      <c r="L5" s="822"/>
      <c r="M5" s="823"/>
      <c r="N5" s="823"/>
    </row>
    <row r="6" spans="1:14" s="77" customFormat="1" ht="60" customHeight="1" thickBot="1" x14ac:dyDescent="0.35">
      <c r="A6" s="1074" t="s">
        <v>223</v>
      </c>
      <c r="B6" s="1074"/>
      <c r="C6" s="824"/>
      <c r="D6" s="824"/>
      <c r="E6" s="824"/>
      <c r="F6" s="825"/>
      <c r="G6" s="826"/>
      <c r="H6" s="824"/>
      <c r="I6" s="825"/>
      <c r="J6" s="824"/>
      <c r="K6" s="824"/>
      <c r="L6" s="824"/>
      <c r="M6" s="824"/>
      <c r="N6" s="827"/>
    </row>
    <row r="7" spans="1:14" s="84" customFormat="1" ht="13.5" hidden="1" customHeight="1" x14ac:dyDescent="0.3">
      <c r="A7" s="828"/>
      <c r="B7" s="829"/>
      <c r="C7" s="829"/>
      <c r="D7" s="829"/>
      <c r="E7" s="829"/>
      <c r="F7" s="829"/>
      <c r="G7" s="829"/>
      <c r="H7" s="829"/>
      <c r="I7" s="829"/>
      <c r="J7" s="829"/>
      <c r="K7" s="829"/>
      <c r="L7" s="829"/>
      <c r="M7" s="829"/>
      <c r="N7" s="819"/>
    </row>
    <row r="8" spans="1:14" s="97" customFormat="1" ht="12.75" hidden="1" customHeight="1" x14ac:dyDescent="0.3">
      <c r="A8" s="830"/>
      <c r="B8" s="831"/>
      <c r="C8" s="831"/>
      <c r="D8" s="831"/>
      <c r="E8" s="831"/>
      <c r="F8" s="831"/>
      <c r="G8" s="831"/>
      <c r="H8" s="831"/>
      <c r="I8" s="831"/>
      <c r="J8" s="831"/>
      <c r="K8" s="831"/>
      <c r="L8" s="831"/>
      <c r="M8" s="831"/>
      <c r="N8" s="822"/>
    </row>
    <row r="9" spans="1:14" s="84" customFormat="1" ht="13.2" hidden="1" x14ac:dyDescent="0.3">
      <c r="A9" s="832"/>
      <c r="B9" s="833"/>
      <c r="C9" s="834"/>
      <c r="D9" s="833"/>
      <c r="E9" s="833"/>
      <c r="F9" s="833"/>
      <c r="G9" s="833"/>
      <c r="H9" s="833"/>
      <c r="I9" s="833"/>
      <c r="J9" s="833"/>
      <c r="K9" s="833"/>
      <c r="L9" s="833"/>
      <c r="M9" s="833"/>
      <c r="N9" s="835"/>
    </row>
    <row r="10" spans="1:14" s="84" customFormat="1" ht="9.6" hidden="1" x14ac:dyDescent="0.3">
      <c r="A10" s="828"/>
      <c r="B10" s="829"/>
      <c r="C10" s="819"/>
      <c r="D10" s="819"/>
      <c r="E10" s="819"/>
      <c r="F10" s="819"/>
      <c r="G10" s="819"/>
      <c r="H10" s="819"/>
      <c r="I10" s="819"/>
      <c r="J10" s="819"/>
      <c r="K10" s="819"/>
      <c r="L10" s="819"/>
      <c r="M10" s="819"/>
      <c r="N10" s="819"/>
    </row>
    <row r="11" spans="1:14" s="86" customFormat="1" ht="12.75" hidden="1" customHeight="1" x14ac:dyDescent="0.3">
      <c r="A11" s="836"/>
      <c r="B11" s="837"/>
      <c r="C11" s="822"/>
      <c r="D11" s="822"/>
      <c r="E11" s="822"/>
      <c r="F11" s="822"/>
      <c r="G11" s="822"/>
      <c r="H11" s="822"/>
      <c r="I11" s="822"/>
      <c r="J11" s="822"/>
      <c r="K11" s="822"/>
      <c r="L11" s="822"/>
      <c r="M11" s="823"/>
      <c r="N11" s="819"/>
    </row>
    <row r="12" spans="1:14" s="84" customFormat="1" ht="9.6" hidden="1" x14ac:dyDescent="0.3">
      <c r="A12" s="828"/>
      <c r="B12" s="829"/>
      <c r="C12" s="829"/>
      <c r="D12" s="829"/>
      <c r="E12" s="829"/>
      <c r="F12" s="829"/>
      <c r="G12" s="829"/>
      <c r="H12" s="829"/>
      <c r="I12" s="829"/>
      <c r="J12" s="829"/>
      <c r="K12" s="829"/>
      <c r="L12" s="829"/>
      <c r="M12" s="829"/>
      <c r="N12" s="819"/>
    </row>
    <row r="13" spans="1:14" s="97" customFormat="1" ht="12.75" hidden="1" customHeight="1" x14ac:dyDescent="0.3">
      <c r="A13" s="830"/>
      <c r="B13" s="831"/>
      <c r="C13" s="831"/>
      <c r="D13" s="831"/>
      <c r="E13" s="831"/>
      <c r="F13" s="831"/>
      <c r="G13" s="831"/>
      <c r="H13" s="831"/>
      <c r="I13" s="831"/>
      <c r="J13" s="831"/>
      <c r="K13" s="831"/>
      <c r="L13" s="831"/>
      <c r="M13" s="831"/>
      <c r="N13" s="782"/>
    </row>
    <row r="14" spans="1:14" s="84" customFormat="1" ht="13.2" hidden="1" x14ac:dyDescent="0.3">
      <c r="A14" s="832"/>
      <c r="B14" s="833"/>
      <c r="C14" s="834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5"/>
    </row>
    <row r="15" spans="1:14" s="84" customFormat="1" ht="9.6" hidden="1" x14ac:dyDescent="0.3">
      <c r="A15" s="828"/>
      <c r="B15" s="829"/>
      <c r="C15" s="819"/>
      <c r="D15" s="819"/>
      <c r="E15" s="819"/>
      <c r="F15" s="819"/>
      <c r="G15" s="819"/>
      <c r="H15" s="819"/>
      <c r="I15" s="819"/>
      <c r="J15" s="819"/>
      <c r="K15" s="819"/>
      <c r="L15" s="819"/>
      <c r="M15" s="819"/>
      <c r="N15" s="819"/>
    </row>
    <row r="16" spans="1:14" s="84" customFormat="1" ht="13.2" hidden="1" x14ac:dyDescent="0.3">
      <c r="A16" s="836"/>
      <c r="B16" s="837"/>
      <c r="C16" s="822"/>
      <c r="D16" s="822"/>
      <c r="E16" s="822"/>
      <c r="F16" s="822"/>
      <c r="G16" s="822"/>
      <c r="H16" s="822"/>
      <c r="I16" s="822"/>
      <c r="J16" s="822"/>
      <c r="K16" s="822"/>
      <c r="L16" s="822"/>
      <c r="M16" s="823"/>
      <c r="N16" s="819"/>
    </row>
    <row r="17" spans="1:16" s="84" customFormat="1" ht="9.6" hidden="1" x14ac:dyDescent="0.3">
      <c r="A17" s="828"/>
      <c r="B17" s="829"/>
      <c r="C17" s="829"/>
      <c r="D17" s="829"/>
      <c r="E17" s="829"/>
      <c r="F17" s="829"/>
      <c r="G17" s="829"/>
      <c r="H17" s="829"/>
      <c r="I17" s="829"/>
      <c r="J17" s="829"/>
      <c r="K17" s="829"/>
      <c r="L17" s="829"/>
      <c r="M17" s="829"/>
      <c r="N17" s="819"/>
    </row>
    <row r="18" spans="1:16" s="97" customFormat="1" ht="12.75" hidden="1" customHeight="1" x14ac:dyDescent="0.3">
      <c r="A18" s="830"/>
      <c r="B18" s="831"/>
      <c r="C18" s="831"/>
      <c r="D18" s="831"/>
      <c r="E18" s="831"/>
      <c r="F18" s="831"/>
      <c r="G18" s="831"/>
      <c r="H18" s="831"/>
      <c r="I18" s="831"/>
      <c r="J18" s="831"/>
      <c r="K18" s="831"/>
      <c r="L18" s="831"/>
      <c r="M18" s="831"/>
      <c r="N18" s="782"/>
    </row>
    <row r="19" spans="1:16" s="97" customFormat="1" ht="7.5" hidden="1" customHeight="1" thickBot="1" x14ac:dyDescent="0.35">
      <c r="A19" s="838"/>
      <c r="B19" s="838"/>
      <c r="C19" s="784"/>
      <c r="D19" s="784"/>
      <c r="E19" s="784"/>
      <c r="F19" s="784"/>
      <c r="G19" s="784"/>
      <c r="H19" s="784"/>
      <c r="I19" s="784"/>
      <c r="J19" s="784"/>
      <c r="K19" s="784"/>
      <c r="L19" s="784"/>
      <c r="M19" s="784"/>
      <c r="N19" s="782"/>
    </row>
    <row r="20" spans="1:16" s="84" customFormat="1" ht="13.8" thickBot="1" x14ac:dyDescent="0.35">
      <c r="A20" s="839" t="s">
        <v>224</v>
      </c>
      <c r="B20" s="840"/>
      <c r="C20" s="834"/>
      <c r="D20" s="833"/>
      <c r="E20" s="833"/>
      <c r="F20" s="833"/>
      <c r="G20" s="833"/>
      <c r="H20" s="833"/>
      <c r="I20" s="833"/>
      <c r="J20" s="833"/>
      <c r="K20" s="833"/>
      <c r="L20" s="833"/>
      <c r="M20" s="833"/>
      <c r="N20" s="835"/>
    </row>
    <row r="21" spans="1:16" s="84" customFormat="1" ht="9.6" x14ac:dyDescent="0.3">
      <c r="A21" s="841" t="s">
        <v>225</v>
      </c>
      <c r="B21" s="842" t="s">
        <v>226</v>
      </c>
      <c r="C21" s="819"/>
      <c r="D21" s="819"/>
      <c r="E21" s="819"/>
      <c r="F21" s="819"/>
      <c r="G21" s="819"/>
      <c r="H21" s="819"/>
      <c r="I21" s="819"/>
      <c r="J21" s="819"/>
      <c r="K21" s="819"/>
      <c r="L21" s="819"/>
      <c r="M21" s="819"/>
      <c r="N21" s="819"/>
      <c r="P21" s="111" t="s">
        <v>227</v>
      </c>
    </row>
    <row r="22" spans="1:16" s="84" customFormat="1" ht="19.5" customHeight="1" x14ac:dyDescent="0.3">
      <c r="A22" s="112"/>
      <c r="B22" s="113"/>
      <c r="C22" s="822"/>
      <c r="D22" s="822"/>
      <c r="E22" s="822"/>
      <c r="F22" s="822"/>
      <c r="G22" s="822"/>
      <c r="H22" s="822"/>
      <c r="I22" s="822"/>
      <c r="J22" s="822"/>
      <c r="K22" s="822"/>
      <c r="L22" s="822"/>
      <c r="M22" s="823"/>
      <c r="N22" s="819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22"/>
      <c r="D23" s="822"/>
      <c r="E23" s="822"/>
      <c r="F23" s="822"/>
      <c r="G23" s="822"/>
      <c r="H23" s="822"/>
      <c r="I23" s="822"/>
      <c r="J23" s="822"/>
      <c r="K23" s="822"/>
      <c r="L23" s="822"/>
      <c r="M23" s="823"/>
      <c r="N23" s="819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22"/>
      <c r="D24" s="822"/>
      <c r="E24" s="822"/>
      <c r="F24" s="822"/>
      <c r="G24" s="822"/>
      <c r="H24" s="822"/>
      <c r="I24" s="822"/>
      <c r="J24" s="822"/>
      <c r="K24" s="822"/>
      <c r="L24" s="822"/>
      <c r="M24" s="823"/>
      <c r="N24" s="819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22"/>
      <c r="D25" s="822"/>
      <c r="E25" s="822"/>
      <c r="F25" s="822"/>
      <c r="G25" s="822"/>
      <c r="H25" s="822"/>
      <c r="I25" s="822"/>
      <c r="J25" s="822"/>
      <c r="K25" s="822"/>
      <c r="L25" s="822"/>
      <c r="M25" s="823"/>
      <c r="N25" s="819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22"/>
      <c r="D26" s="822"/>
      <c r="E26" s="822"/>
      <c r="F26" s="822"/>
      <c r="G26" s="822"/>
      <c r="H26" s="822"/>
      <c r="I26" s="822"/>
      <c r="J26" s="822"/>
      <c r="K26" s="822"/>
      <c r="L26" s="822"/>
      <c r="M26" s="823"/>
      <c r="N26" s="819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22"/>
      <c r="D27" s="822"/>
      <c r="E27" s="822"/>
      <c r="F27" s="822"/>
      <c r="G27" s="822"/>
      <c r="H27" s="822"/>
      <c r="I27" s="822"/>
      <c r="J27" s="822"/>
      <c r="K27" s="822"/>
      <c r="L27" s="822"/>
      <c r="M27" s="823"/>
      <c r="N27" s="819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22"/>
      <c r="D28" s="822"/>
      <c r="E28" s="822"/>
      <c r="F28" s="822"/>
      <c r="G28" s="822"/>
      <c r="H28" s="822"/>
      <c r="I28" s="822"/>
      <c r="J28" s="822"/>
      <c r="K28" s="822"/>
      <c r="L28" s="822"/>
      <c r="M28" s="823"/>
      <c r="N28" s="819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22"/>
      <c r="D29" s="822"/>
      <c r="E29" s="822"/>
      <c r="F29" s="822"/>
      <c r="G29" s="822"/>
      <c r="H29" s="822"/>
      <c r="I29" s="822"/>
      <c r="J29" s="822"/>
      <c r="K29" s="822"/>
      <c r="L29" s="822"/>
      <c r="M29" s="823"/>
      <c r="N29" s="819"/>
      <c r="P29" s="114" t="str">
        <f t="shared" si="0"/>
        <v xml:space="preserve"> </v>
      </c>
    </row>
    <row r="30" spans="1:16" ht="13.8" thickBot="1" x14ac:dyDescent="0.3">
      <c r="A30" s="799"/>
      <c r="B30" s="799"/>
      <c r="C30" s="799"/>
      <c r="D30" s="799"/>
      <c r="E30" s="799"/>
      <c r="F30" s="799"/>
      <c r="G30" s="799"/>
      <c r="H30" s="799"/>
      <c r="I30" s="799"/>
      <c r="J30" s="799"/>
      <c r="K30" s="799"/>
      <c r="L30" s="799"/>
      <c r="M30" s="799"/>
      <c r="N30" s="843"/>
      <c r="P30" s="118" t="s">
        <v>228</v>
      </c>
    </row>
    <row r="31" spans="1:16" ht="13.2" x14ac:dyDescent="0.25">
      <c r="A31" s="799"/>
      <c r="B31" s="799"/>
      <c r="C31" s="799"/>
      <c r="D31" s="799"/>
      <c r="E31" s="799"/>
      <c r="F31" s="799"/>
      <c r="G31" s="799"/>
      <c r="H31" s="799"/>
      <c r="I31" s="799"/>
      <c r="J31" s="799"/>
      <c r="K31" s="799"/>
      <c r="L31" s="799"/>
      <c r="M31" s="799"/>
      <c r="N31" s="843"/>
    </row>
    <row r="32" spans="1:16" ht="13.2" x14ac:dyDescent="0.25">
      <c r="A32" s="799"/>
      <c r="B32" s="799"/>
      <c r="C32" s="799"/>
      <c r="D32" s="799"/>
      <c r="E32" s="799"/>
      <c r="F32" s="799"/>
      <c r="G32" s="799"/>
      <c r="H32" s="799"/>
      <c r="I32" s="799"/>
      <c r="J32" s="799"/>
      <c r="K32" s="799"/>
      <c r="L32" s="799"/>
      <c r="M32" s="799"/>
      <c r="N32" s="843"/>
    </row>
    <row r="33" spans="1:14" ht="13.2" x14ac:dyDescent="0.25">
      <c r="A33" s="799"/>
      <c r="B33" s="799"/>
      <c r="C33" s="799"/>
      <c r="D33" s="799"/>
      <c r="E33" s="799"/>
      <c r="F33" s="799"/>
      <c r="G33" s="799"/>
      <c r="H33" s="799"/>
      <c r="I33" s="799"/>
      <c r="J33" s="799"/>
      <c r="K33" s="799"/>
      <c r="L33" s="799"/>
      <c r="M33" s="799"/>
      <c r="N33" s="843"/>
    </row>
    <row r="34" spans="1:14" ht="13.2" x14ac:dyDescent="0.25">
      <c r="A34" s="799"/>
      <c r="B34" s="799"/>
      <c r="C34" s="799"/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43"/>
    </row>
    <row r="35" spans="1:14" ht="13.2" x14ac:dyDescent="0.25">
      <c r="A35" s="799"/>
      <c r="B35" s="799"/>
      <c r="C35" s="799"/>
      <c r="D35" s="799"/>
      <c r="E35" s="799"/>
      <c r="F35" s="799"/>
      <c r="G35" s="799"/>
      <c r="H35" s="799"/>
      <c r="I35" s="799"/>
      <c r="J35" s="799"/>
      <c r="K35" s="799"/>
      <c r="L35" s="799"/>
      <c r="M35" s="799"/>
      <c r="N35" s="843"/>
    </row>
    <row r="36" spans="1:14" ht="13.2" x14ac:dyDescent="0.25">
      <c r="A36" s="799"/>
      <c r="B36" s="799"/>
      <c r="C36" s="799"/>
      <c r="D36" s="799"/>
      <c r="E36" s="799"/>
      <c r="F36" s="799"/>
      <c r="G36" s="799"/>
      <c r="H36" s="799"/>
      <c r="I36" s="799"/>
      <c r="J36" s="799"/>
      <c r="K36" s="799"/>
      <c r="L36" s="799"/>
      <c r="M36" s="799"/>
      <c r="N36" s="843"/>
    </row>
    <row r="37" spans="1:14" ht="13.2" x14ac:dyDescent="0.25">
      <c r="A37" s="799"/>
      <c r="B37" s="799"/>
      <c r="C37" s="799"/>
      <c r="D37" s="799"/>
      <c r="E37" s="799"/>
      <c r="F37" s="799"/>
      <c r="G37" s="799"/>
      <c r="H37" s="799"/>
      <c r="I37" s="799"/>
      <c r="J37" s="799"/>
      <c r="K37" s="799"/>
      <c r="L37" s="799"/>
      <c r="M37" s="799"/>
      <c r="N37" s="843"/>
    </row>
    <row r="38" spans="1:14" ht="13.2" x14ac:dyDescent="0.25">
      <c r="A38" s="799"/>
      <c r="B38" s="799"/>
      <c r="C38" s="799"/>
      <c r="D38" s="799"/>
      <c r="E38" s="799"/>
      <c r="F38" s="799"/>
      <c r="G38" s="799"/>
      <c r="H38" s="799"/>
      <c r="I38" s="799"/>
      <c r="J38" s="799"/>
      <c r="K38" s="799"/>
      <c r="L38" s="799"/>
      <c r="M38" s="799"/>
      <c r="N38" s="843"/>
    </row>
    <row r="39" spans="1:14" ht="13.2" x14ac:dyDescent="0.25">
      <c r="A39" s="799"/>
      <c r="B39" s="799"/>
      <c r="C39" s="799"/>
      <c r="D39" s="799"/>
      <c r="E39" s="799"/>
      <c r="F39" s="799"/>
      <c r="G39" s="799"/>
      <c r="H39" s="799"/>
      <c r="I39" s="799"/>
      <c r="J39" s="799"/>
      <c r="K39" s="799"/>
      <c r="L39" s="799"/>
      <c r="M39" s="799"/>
      <c r="N39" s="843"/>
    </row>
    <row r="40" spans="1:14" ht="13.2" x14ac:dyDescent="0.25">
      <c r="A40" s="799"/>
      <c r="B40" s="799"/>
      <c r="C40" s="799"/>
      <c r="D40" s="799"/>
      <c r="E40" s="799"/>
      <c r="F40" s="799"/>
      <c r="G40" s="799"/>
      <c r="H40" s="799"/>
      <c r="I40" s="799"/>
      <c r="J40" s="799"/>
      <c r="K40" s="799"/>
      <c r="L40" s="799"/>
      <c r="M40" s="799"/>
      <c r="N40" s="843"/>
    </row>
    <row r="41" spans="1:14" ht="13.2" x14ac:dyDescent="0.25">
      <c r="A41" s="799"/>
      <c r="B41" s="799"/>
      <c r="C41" s="799"/>
      <c r="D41" s="799"/>
      <c r="E41" s="799"/>
      <c r="F41" s="799"/>
      <c r="G41" s="799"/>
      <c r="H41" s="799"/>
      <c r="I41" s="799"/>
      <c r="J41" s="799"/>
      <c r="K41" s="799"/>
      <c r="L41" s="799"/>
      <c r="M41" s="799"/>
      <c r="N41" s="843"/>
    </row>
    <row r="42" spans="1:14" ht="13.2" x14ac:dyDescent="0.25">
      <c r="A42" s="799"/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843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802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2DA58-E253-431B-8CDE-944033297675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2" sqref="D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VI-U16-LB'!$A$6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VI-U16-LB'!$A$8</f>
        <v>VI.kcs Tenisz U16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844"/>
      <c r="K3" s="845"/>
      <c r="L3" s="845"/>
      <c r="M3" s="845"/>
      <c r="N3" s="846" t="s">
        <v>233</v>
      </c>
      <c r="O3" s="847"/>
      <c r="P3" s="848"/>
      <c r="Q3" s="849"/>
    </row>
    <row r="4" spans="1:17" s="77" customFormat="1" ht="13.2" x14ac:dyDescent="0.3">
      <c r="A4" s="817" t="s">
        <v>222</v>
      </c>
      <c r="B4" s="817"/>
      <c r="C4" s="815" t="s">
        <v>215</v>
      </c>
      <c r="D4" s="817" t="s">
        <v>88</v>
      </c>
      <c r="E4" s="850"/>
      <c r="G4" s="851"/>
      <c r="H4" s="852" t="s">
        <v>234</v>
      </c>
      <c r="I4" s="853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VI-U16-LB'!$A$10</f>
        <v>46147</v>
      </c>
      <c r="B5" s="153"/>
      <c r="C5" s="154" t="str">
        <f>'Altalanos VI-U16-LB'!$C$10</f>
        <v>Berettyóújfalu</v>
      </c>
      <c r="D5" s="155" t="str">
        <f>'Altalanos VI-U16-LB'!$D$10</f>
        <v xml:space="preserve">  </v>
      </c>
      <c r="E5" s="155"/>
      <c r="F5" s="155"/>
      <c r="G5" s="155"/>
      <c r="H5" s="156">
        <f>'Altalanos VI-U16-LB'!$E$10</f>
        <v>0</v>
      </c>
      <c r="I5" s="157"/>
      <c r="J5" s="158"/>
      <c r="K5" s="156"/>
      <c r="L5" s="156"/>
      <c r="M5" s="156"/>
      <c r="N5" s="158"/>
      <c r="O5" s="155"/>
      <c r="P5" s="155"/>
      <c r="Q5" s="854"/>
    </row>
    <row r="6" spans="1:17" ht="30" customHeight="1" thickBot="1" x14ac:dyDescent="0.3">
      <c r="A6" s="855" t="s">
        <v>235</v>
      </c>
      <c r="B6" s="856" t="s">
        <v>225</v>
      </c>
      <c r="C6" s="856" t="s">
        <v>226</v>
      </c>
      <c r="D6" s="856" t="s">
        <v>236</v>
      </c>
      <c r="E6" s="857" t="s">
        <v>237</v>
      </c>
      <c r="F6" s="857" t="s">
        <v>238</v>
      </c>
      <c r="G6" s="857" t="s">
        <v>239</v>
      </c>
      <c r="H6" s="858" t="s">
        <v>240</v>
      </c>
      <c r="I6" s="859"/>
      <c r="J6" s="165" t="s">
        <v>241</v>
      </c>
      <c r="K6" s="166" t="s">
        <v>242</v>
      </c>
      <c r="L6" s="167" t="s">
        <v>243</v>
      </c>
      <c r="M6" s="168" t="s">
        <v>244</v>
      </c>
      <c r="N6" s="860" t="s">
        <v>245</v>
      </c>
      <c r="O6" s="861" t="s">
        <v>246</v>
      </c>
      <c r="P6" s="171" t="s">
        <v>247</v>
      </c>
      <c r="Q6" s="857" t="s">
        <v>248</v>
      </c>
    </row>
    <row r="7" spans="1:17" ht="18.75" customHeight="1" x14ac:dyDescent="0.25">
      <c r="A7" s="172">
        <v>1</v>
      </c>
      <c r="B7" s="173" t="s">
        <v>184</v>
      </c>
      <c r="C7" s="173"/>
      <c r="D7" s="173" t="s">
        <v>106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23</v>
      </c>
      <c r="C8" s="173"/>
      <c r="D8" s="173" t="s">
        <v>128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3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143" priority="12" stopIfTrue="1">
      <formula>$Q7&gt;=1</formula>
    </cfRule>
  </conditionalFormatting>
  <conditionalFormatting sqref="E7:E27 E29:E37">
    <cfRule type="expression" dxfId="142" priority="2" stopIfTrue="1">
      <formula>AND(ROUNDDOWN(($A$4-E7)/365.25,0)&lt;=13,G7&lt;&gt;"OK")</formula>
    </cfRule>
    <cfRule type="expression" dxfId="141" priority="3" stopIfTrue="1">
      <formula>AND(ROUNDDOWN(($A$4-E7)/365.25,0)&lt;=14,G7&lt;&gt;"OK")</formula>
    </cfRule>
    <cfRule type="expression" dxfId="140" priority="4" stopIfTrue="1">
      <formula>AND(ROUNDDOWN(($A$4-E7)/365.25,0)&lt;=17,G7&lt;&gt;"OK")</formula>
    </cfRule>
  </conditionalFormatting>
  <conditionalFormatting sqref="B7:D14">
    <cfRule type="expression" dxfId="139" priority="16" stopIfTrue="1">
      <formula>$Q7&gt;=1</formula>
    </cfRule>
    <cfRule type="expression" dxfId="138" priority="17" stopIfTrue="1">
      <formula>$Q7&gt;=1</formula>
    </cfRule>
  </conditionalFormatting>
  <conditionalFormatting sqref="J7:J14">
    <cfRule type="cellIs" dxfId="137" priority="7" stopIfTrue="1" operator="equal">
      <formula>"Z"</formula>
    </cfRule>
  </conditionalFormatting>
  <conditionalFormatting sqref="E7:E156">
    <cfRule type="expression" dxfId="136" priority="8" stopIfTrue="1">
      <formula>AND(ROUNDDOWN(($A$4-E7)/365.25,0)&lt;=13,G7&lt;&gt;"OK")</formula>
    </cfRule>
    <cfRule type="expression" dxfId="135" priority="9" stopIfTrue="1">
      <formula>AND(ROUNDDOWN(($A$4-E7)/365.25,0)&lt;=14,G7&lt;&gt;"OK")</formula>
    </cfRule>
    <cfRule type="expression" dxfId="134" priority="10" stopIfTrue="1">
      <formula>AND(ROUNDDOWN(($A$4-E7)/365.25,0)&lt;=17,G7&lt;&gt;"OK")</formula>
    </cfRule>
  </conditionalFormatting>
  <conditionalFormatting sqref="J7:J156">
    <cfRule type="cellIs" dxfId="133" priority="11" stopIfTrue="1" operator="equal">
      <formula>"Z"</formula>
    </cfRule>
  </conditionalFormatting>
  <conditionalFormatting sqref="A7:D156">
    <cfRule type="expression" dxfId="132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7828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6604E-5B20-431C-9C9F-609C64E420CA}">
  <sheetPr>
    <tabColor indexed="11"/>
  </sheetPr>
  <dimension ref="A1:AS140"/>
  <sheetViews>
    <sheetView showZeros="0" zoomScaleNormal="100" workbookViewId="0">
      <selection activeCell="K37" sqref="K37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VI-U16-LB'!$A$6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VI-U16-LB'!$A$8</f>
        <v>VI.kcs Tenisz U16 Lány B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817" t="s">
        <v>222</v>
      </c>
      <c r="B3" s="817"/>
      <c r="C3" s="817"/>
      <c r="D3" s="817"/>
      <c r="E3" s="817"/>
      <c r="F3" s="817"/>
      <c r="G3" s="817" t="s">
        <v>215</v>
      </c>
      <c r="H3" s="817"/>
      <c r="I3" s="817"/>
      <c r="J3" s="862"/>
      <c r="K3" s="817" t="s">
        <v>88</v>
      </c>
      <c r="L3" s="862"/>
      <c r="M3" s="817"/>
      <c r="N3" s="862"/>
      <c r="O3" s="817"/>
      <c r="P3" s="862"/>
      <c r="Q3" s="817"/>
      <c r="R3" s="818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VI-U16-LB'!$A$10</f>
        <v>46147</v>
      </c>
      <c r="B4" s="1076"/>
      <c r="C4" s="1076"/>
      <c r="D4" s="231"/>
      <c r="E4" s="232"/>
      <c r="F4" s="232"/>
      <c r="G4" s="232" t="str">
        <f>'Altalanos VI-U16-LB'!$C$10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VI-U16-LB'!$E$10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863"/>
      <c r="B5" s="864" t="s">
        <v>293</v>
      </c>
      <c r="C5" s="865" t="s">
        <v>257</v>
      </c>
      <c r="D5" s="864" t="s">
        <v>294</v>
      </c>
      <c r="E5" s="864" t="s">
        <v>295</v>
      </c>
      <c r="F5" s="866" t="s">
        <v>225</v>
      </c>
      <c r="G5" s="866" t="s">
        <v>226</v>
      </c>
      <c r="H5" s="866"/>
      <c r="I5" s="866" t="s">
        <v>236</v>
      </c>
      <c r="J5" s="866"/>
      <c r="K5" s="864" t="s">
        <v>296</v>
      </c>
      <c r="L5" s="867"/>
      <c r="M5" s="864" t="s">
        <v>297</v>
      </c>
      <c r="N5" s="867"/>
      <c r="O5" s="864" t="s">
        <v>298</v>
      </c>
      <c r="P5" s="867"/>
      <c r="Q5" s="864"/>
      <c r="R5" s="868"/>
      <c r="T5" s="325"/>
      <c r="U5" s="325"/>
      <c r="V5" s="325"/>
      <c r="W5" s="325"/>
      <c r="X5" s="325"/>
      <c r="Y5" s="224">
        <f>IF(OR('Altalanos VI-U16-LB'!$A$8="F1",'Altalanos VI-U16-LB'!$A$8="F2",'Altalanos VI-U16-LB'!$A$8="N1",'Altalanos VI-U16-LB'!$A$8="N2"),1,2)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869"/>
      <c r="B6" s="870"/>
      <c r="C6" s="870"/>
      <c r="D6" s="870"/>
      <c r="E6" s="870"/>
      <c r="F6" s="869" t="str">
        <f>IF(Y3="","",CONCATENATE(VLOOKUP(Y3,AB1:AH1,4)," pont"))</f>
        <v/>
      </c>
      <c r="G6" s="871"/>
      <c r="H6" s="872"/>
      <c r="I6" s="871"/>
      <c r="J6" s="873"/>
      <c r="K6" s="870" t="str">
        <f>IF(Y3="","",CONCATENATE(VLOOKUP(Y3,AB1:AH1,3)," pont"))</f>
        <v/>
      </c>
      <c r="L6" s="873"/>
      <c r="M6" s="870" t="str">
        <f>IF(Y3="","",CONCATENATE(VLOOKUP(Y3,AB1:AH1,2)," pont"))</f>
        <v/>
      </c>
      <c r="N6" s="873"/>
      <c r="O6" s="870" t="str">
        <f>IF(Y3="","",CONCATENATE(VLOOKUP(Y3,AB1:AH1,1)," pont"))</f>
        <v/>
      </c>
      <c r="P6" s="873"/>
      <c r="Q6" s="870"/>
      <c r="R6" s="874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875">
        <v>1</v>
      </c>
      <c r="B7" s="348">
        <f>IF($E7="","",VLOOKUP($E7,'1MD ELO VI-U16-LB'!$A$7:$O$22,14))</f>
        <v>0</v>
      </c>
      <c r="C7" s="248">
        <f>IF($E7="","",VLOOKUP($E7,'1MD ELO VI-U16-LB'!$A$7:$O$22,15))</f>
        <v>0</v>
      </c>
      <c r="D7" s="248">
        <f>IF($E7="","",VLOOKUP($E7,'1MD ELO VI-U16-LB'!$A$7:$O$22,5))</f>
        <v>0</v>
      </c>
      <c r="E7" s="349">
        <v>1</v>
      </c>
      <c r="F7" s="350" t="str">
        <f>UPPER(IF($E7="","",VLOOKUP($E7,'1MD ELO VI-U16-LB'!$A$7:$O$22,2)))</f>
        <v>BERÉNYI OLÍVIA LUJZA</v>
      </c>
      <c r="G7" s="350">
        <f>IF($E7="","",VLOOKUP($E7,'1MD ELO VI-U16-LB'!$A$7:$O$22,3))</f>
        <v>0</v>
      </c>
      <c r="H7" s="350"/>
      <c r="I7" s="350" t="str">
        <f>IF($E7="","",VLOOKUP($E7,'1MD ELO VI-U16-LB'!$A$7:$O$22,4))</f>
        <v>Debreceni Árpád Vezér Általános Iskola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VI-U16-LB'!P21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876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VI-U16-LB'!P22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876">
        <v>2</v>
      </c>
      <c r="B9" s="348" t="str">
        <f>IF($E9="","",VLOOKUP($E9,'1MD ELO VI-U16-LB'!$A$7:$O$22,14))</f>
        <v/>
      </c>
      <c r="C9" s="248" t="str">
        <f>IF($E9="","",VLOOKUP($E9,'1MD ELO VI-U16-LB'!$A$7:$O$22,15))</f>
        <v/>
      </c>
      <c r="D9" s="248" t="str">
        <f>IF($E9="","",VLOOKUP($E9,'1MD ELO VI-U16-LB'!$A$7:$O$22,5))</f>
        <v/>
      </c>
      <c r="E9" s="349"/>
      <c r="F9" s="249" t="str">
        <f>UPPER(IF($E9="","",VLOOKUP($E9,'1MD ELO VI-U16-LB'!$A$7:$O$22,2)))</f>
        <v/>
      </c>
      <c r="G9" s="249" t="str">
        <f>IF($E9="","",VLOOKUP($E9,'1MD ELO VI-U16-LB'!$A$7:$O$22,3))</f>
        <v/>
      </c>
      <c r="H9" s="249"/>
      <c r="I9" s="249" t="str">
        <f>IF($E9="","",VLOOKUP($E9,'1MD ELO VI-U16-LB'!$A$7:$O$22,4))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VI-U16-LB'!P23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876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VI-U16-LB'!P24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876">
        <v>3</v>
      </c>
      <c r="B11" s="348" t="str">
        <f>IF($E11="","",VLOOKUP($E11,'1MD ELO VI-U16-LB'!$A$7:$O$22,14))</f>
        <v/>
      </c>
      <c r="C11" s="248" t="str">
        <f>IF($E11="","",VLOOKUP($E11,'1MD ELO VI-U16-LB'!$A$7:$O$22,15))</f>
        <v/>
      </c>
      <c r="D11" s="248" t="str">
        <f>IF($E11="","",VLOOKUP($E11,'1MD ELO VI-U16-LB'!$A$7:$O$22,5))</f>
        <v/>
      </c>
      <c r="E11" s="349"/>
      <c r="F11" s="249" t="str">
        <f>UPPER(IF($E11="","",VLOOKUP($E11,'1MD ELO VI-U16-LB'!$A$7:$O$22,2)))</f>
        <v/>
      </c>
      <c r="G11" s="249" t="str">
        <f>IF($E11="","",VLOOKUP($E11,'1MD ELO VI-U16-LB'!$A$7:$O$22,3))</f>
        <v/>
      </c>
      <c r="H11" s="249"/>
      <c r="I11" s="249" t="str">
        <f>IF($E11="","",VLOOKUP($E11,'1MD ELO VI-U16-LB'!$A$7:$O$22,4))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VI-U16-LB'!P25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876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VI-U16-LB'!P26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876">
        <v>4</v>
      </c>
      <c r="B13" s="348" t="str">
        <f>IF($E13="","",VLOOKUP($E13,'1MD ELO VI-U16-LB'!$A$7:$O$22,14))</f>
        <v/>
      </c>
      <c r="C13" s="248" t="str">
        <f>IF($E13="","",VLOOKUP($E13,'1MD ELO VI-U16-LB'!$A$7:$O$22,15))</f>
        <v/>
      </c>
      <c r="D13" s="248" t="str">
        <f>IF($E13="","",VLOOKUP($E13,'1MD ELO VI-U16-LB'!$A$7:$O$22,5))</f>
        <v/>
      </c>
      <c r="E13" s="349"/>
      <c r="F13" s="249" t="str">
        <f>UPPER(IF($E13="","",VLOOKUP($E13,'1MD ELO VI-U16-LB'!$A$7:$O$22,2)))</f>
        <v/>
      </c>
      <c r="G13" s="249" t="str">
        <f>IF($E13="","",VLOOKUP($E13,'1MD ELO VI-U16-LB'!$A$7:$O$22,3))</f>
        <v/>
      </c>
      <c r="H13" s="249"/>
      <c r="I13" s="249" t="str">
        <f>IF($E13="","",VLOOKUP($E13,'1MD ELO VI-U16-LB'!$A$7:$O$22,4))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VI-U16-LB'!P27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876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VI-U16-LB'!P28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876">
        <v>5</v>
      </c>
      <c r="B15" s="348" t="str">
        <f>IF($E15="","",VLOOKUP($E15,'1MD ELO VI-U16-LB'!$A$7:$O$22,14))</f>
        <v/>
      </c>
      <c r="C15" s="248" t="str">
        <f>IF($E15="","",VLOOKUP($E15,'1MD ELO VI-U16-LB'!$A$7:$O$22,15))</f>
        <v/>
      </c>
      <c r="D15" s="248" t="str">
        <f>IF($E15="","",VLOOKUP($E15,'1MD ELO VI-U16-LB'!$A$7:$O$22,5))</f>
        <v/>
      </c>
      <c r="E15" s="349"/>
      <c r="F15" s="249" t="str">
        <f>UPPER(IF($E15="","",VLOOKUP($E15,'1MD ELO VI-U16-LB'!$A$7:$O$22,2)))</f>
        <v/>
      </c>
      <c r="G15" s="249" t="str">
        <f>IF($E15="","",VLOOKUP($E15,'1MD ELO VI-U16-LB'!$A$7:$O$22,3))</f>
        <v/>
      </c>
      <c r="H15" s="249"/>
      <c r="I15" s="249" t="str">
        <f>IF($E15="","",VLOOKUP($E15,'1MD ELO VI-U16-LB'!$A$7:$O$22,4))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VI-U16-LB'!P29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876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VI-U16-LB'!P30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876">
        <v>6</v>
      </c>
      <c r="B17" s="348" t="str">
        <f>IF($E17="","",VLOOKUP($E17,'1MD ELO VI-U16-LB'!$A$7:$O$22,14))</f>
        <v/>
      </c>
      <c r="C17" s="248" t="str">
        <f>IF($E17="","",VLOOKUP($E17,'1MD ELO VI-U16-LB'!$A$7:$O$22,15))</f>
        <v/>
      </c>
      <c r="D17" s="248" t="str">
        <f>IF($E17="","",VLOOKUP($E17,'1MD ELO VI-U16-LB'!$A$7:$O$22,5))</f>
        <v/>
      </c>
      <c r="E17" s="349"/>
      <c r="F17" s="249" t="str">
        <f>UPPER(IF($E17="","",VLOOKUP($E17,'1MD ELO VI-U16-LB'!$A$7:$O$22,2)))</f>
        <v/>
      </c>
      <c r="G17" s="249" t="str">
        <f>IF($E17="","",VLOOKUP($E17,'1MD ELO VI-U16-LB'!$A$7:$O$22,3))</f>
        <v/>
      </c>
      <c r="H17" s="249"/>
      <c r="I17" s="249" t="str">
        <f>IF($E17="","",VLOOKUP($E17,'1MD ELO VI-U16-LB'!$A$7:$O$22,4))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876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876">
        <v>7</v>
      </c>
      <c r="B19" s="348" t="str">
        <f>IF($E19="","",VLOOKUP($E19,'1MD ELO VI-U16-LB'!$A$7:$O$22,14))</f>
        <v/>
      </c>
      <c r="C19" s="248" t="str">
        <f>IF($E19="","",VLOOKUP($E19,'1MD ELO VI-U16-LB'!$A$7:$O$22,15))</f>
        <v/>
      </c>
      <c r="D19" s="248" t="str">
        <f>IF($E19="","",VLOOKUP($E19,'1MD ELO VI-U16-LB'!$A$7:$O$22,5))</f>
        <v/>
      </c>
      <c r="E19" s="349"/>
      <c r="F19" s="249" t="str">
        <f>UPPER(IF($E19="","",VLOOKUP($E19,'1MD ELO VI-U16-LB'!$A$7:$O$22,2)))</f>
        <v/>
      </c>
      <c r="G19" s="249" t="str">
        <f>IF($E19="","",VLOOKUP($E19,'1MD ELO VI-U16-LB'!$A$7:$O$22,3))</f>
        <v/>
      </c>
      <c r="H19" s="249"/>
      <c r="I19" s="249" t="str">
        <f>IF($E19="","",VLOOKUP($E19,'1MD ELO VI-U16-LB'!$A$7:$O$22,4))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876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875">
        <v>8</v>
      </c>
      <c r="B21" s="348">
        <f>IF($E21="","",VLOOKUP($E21,'1MD ELO VI-U16-LB'!$A$7:$O$22,14))</f>
        <v>0</v>
      </c>
      <c r="C21" s="248">
        <f>IF($E21="","",VLOOKUP($E21,'1MD ELO VI-U16-LB'!$A$7:$O$22,15))</f>
        <v>0</v>
      </c>
      <c r="D21" s="248">
        <f>IF($E21="","",VLOOKUP($E21,'1MD ELO VI-U16-LB'!$A$7:$O$22,5))</f>
        <v>0</v>
      </c>
      <c r="E21" s="349">
        <v>2</v>
      </c>
      <c r="F21" s="350" t="str">
        <f>UPPER(IF($E21="","",VLOOKUP($E21,'1MD ELO VI-U16-LB'!$A$7:$O$22,2)))</f>
        <v>GÁTI JANKA</v>
      </c>
      <c r="G21" s="350">
        <f>IF($E21="","",VLOOKUP($E21,'1MD ELO VI-U16-LB'!$A$7:$O$22,3))</f>
        <v>0</v>
      </c>
      <c r="H21" s="350"/>
      <c r="I21" s="350" t="str">
        <f>IF($E21="","",VLOOKUP($E21,'1MD ELO VI-U16-LB'!$A$7:$O$22,4))</f>
        <v>Berettyóújfalui József Attila Általános Iskola</v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877" t="s">
        <v>257</v>
      </c>
      <c r="B54" s="878"/>
      <c r="C54" s="878"/>
      <c r="D54" s="879"/>
      <c r="E54" s="880" t="s">
        <v>274</v>
      </c>
      <c r="F54" s="881" t="s">
        <v>275</v>
      </c>
      <c r="G54" s="880"/>
      <c r="H54" s="880"/>
      <c r="I54" s="882"/>
      <c r="J54" s="880" t="s">
        <v>274</v>
      </c>
      <c r="K54" s="881" t="s">
        <v>276</v>
      </c>
      <c r="L54" s="883"/>
      <c r="M54" s="881" t="s">
        <v>277</v>
      </c>
      <c r="N54" s="884"/>
      <c r="O54" s="885" t="s">
        <v>278</v>
      </c>
      <c r="P54" s="885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VI-U16-LB'!$A$7:$Q$134,2)))</f>
        <v>BERÉNYI OLÍVIA LUJZA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VI-U16-LB'!$A$7:$Q$134,2)))</f>
        <v>GÁTI JANKA</v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886"/>
      <c r="B57" s="887"/>
      <c r="C57" s="888"/>
      <c r="D57" s="889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890"/>
      <c r="B58" s="891"/>
      <c r="C58" s="891"/>
      <c r="D58" s="892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893"/>
      <c r="B59" s="894"/>
      <c r="C59" s="894"/>
      <c r="D59" s="895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896"/>
      <c r="B60" s="897"/>
      <c r="C60" s="891"/>
      <c r="D60" s="892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896"/>
      <c r="B61" s="897"/>
      <c r="C61" s="898"/>
      <c r="D61" s="899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900"/>
      <c r="B62" s="901"/>
      <c r="C62" s="902"/>
      <c r="D62" s="903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VI-U16-LB'!Q5)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131" priority="1" stopIfTrue="1">
      <formula>AND($O$1="CU",O16="Umpire")</formula>
    </cfRule>
    <cfRule type="expression" dxfId="130" priority="2" stopIfTrue="1">
      <formula>AND($O$1="CU",O16&lt;&gt;"Umpire",P16&lt;&gt;"")</formula>
    </cfRule>
    <cfRule type="expression" dxfId="129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128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127" priority="5" stopIfTrue="1">
      <formula>AND($O$1="CU",I8="Umpire")</formula>
    </cfRule>
    <cfRule type="expression" dxfId="126" priority="6" stopIfTrue="1">
      <formula>AND($O$1="CU",I8&lt;&gt;"Umpire",J8&lt;&gt;"")</formula>
    </cfRule>
    <cfRule type="expression" dxfId="125" priority="7" stopIfTrue="1">
      <formula>AND($O$1="CU",I8&lt;&gt;"Umpire")</formula>
    </cfRule>
  </conditionalFormatting>
  <conditionalFormatting sqref="E22 E24 E26 E28 E30 E32 E34 E36 E38 E40 E42 E44 E46 E48 E50 E52">
    <cfRule type="expression" dxfId="124" priority="8" stopIfTrue="1">
      <formula>AND($E22&lt;9,$C22&gt;0)</formula>
    </cfRule>
  </conditionalFormatting>
  <conditionalFormatting sqref="F22 F24 F26 F28 F30 F32 F34 F36 F38 F40 F42 F44 F46 F48 F50">
    <cfRule type="cellIs" dxfId="123" priority="9" stopIfTrue="1" operator="equal">
      <formula>"Bye"</formula>
    </cfRule>
    <cfRule type="expression" dxfId="122" priority="10" stopIfTrue="1">
      <formula>AND($E22&lt;9,$C22&gt;0)</formula>
    </cfRule>
  </conditionalFormatting>
  <conditionalFormatting sqref="K8 M10 K12 O14 K16 M18 K20 K23 M25 K27 O29 K31 M33 K35 K39 M41 K43 O45 K47 M49 K51">
    <cfRule type="expression" dxfId="121" priority="11" stopIfTrue="1">
      <formula>J8="as"</formula>
    </cfRule>
    <cfRule type="expression" dxfId="120" priority="12" stopIfTrue="1">
      <formula>J8="bs"</formula>
    </cfRule>
  </conditionalFormatting>
  <conditionalFormatting sqref="B22 B24 B26 B28 B30 B32 B34 B36 B38 B40 B42 B44 B46 B48 B50 B52">
    <cfRule type="cellIs" dxfId="119" priority="13" stopIfTrue="1" operator="equal">
      <formula>"QA"</formula>
    </cfRule>
    <cfRule type="cellIs" dxfId="118" priority="14" stopIfTrue="1" operator="equal">
      <formula>"DA"</formula>
    </cfRule>
  </conditionalFormatting>
  <conditionalFormatting sqref="J8 L10 J12 N14 J16 L18 J20 R62">
    <cfRule type="expression" dxfId="117" priority="15" stopIfTrue="1">
      <formula>$O$1="CU"</formula>
    </cfRule>
  </conditionalFormatting>
  <conditionalFormatting sqref="E7 E21">
    <cfRule type="expression" dxfId="116" priority="16" stopIfTrue="1">
      <formula>$E7&lt;5</formula>
    </cfRule>
  </conditionalFormatting>
  <conditionalFormatting sqref="F7 F9 F11 F13 F15 F17 F19 F21">
    <cfRule type="cellIs" dxfId="115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0151A6CE-4061-46F9-A2CE-570281162689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8851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52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566D-C4A9-4EBA-B336-A33550534C88}">
  <dimension ref="A1:G18"/>
  <sheetViews>
    <sheetView showGridLines="0" showZeros="0" zoomScaleNormal="100" workbookViewId="0">
      <selection activeCell="A9" sqref="A9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921" t="s">
        <v>203</v>
      </c>
      <c r="B1" s="922"/>
      <c r="C1" s="922"/>
      <c r="D1" s="923"/>
      <c r="E1" s="924"/>
      <c r="F1" s="925"/>
      <c r="G1" s="925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926"/>
      <c r="G2" s="926"/>
    </row>
    <row r="3" spans="1:7" ht="6" customHeight="1" thickBot="1" x14ac:dyDescent="0.3">
      <c r="A3" s="927"/>
      <c r="B3" s="928"/>
      <c r="C3" s="928"/>
      <c r="D3" s="928"/>
      <c r="E3" s="929"/>
      <c r="F3" s="925"/>
      <c r="G3" s="925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925"/>
      <c r="G4" s="925"/>
    </row>
    <row r="5" spans="1:7" ht="15" customHeight="1" x14ac:dyDescent="0.25">
      <c r="A5" s="930" t="s">
        <v>206</v>
      </c>
      <c r="B5" s="931"/>
      <c r="C5" s="931"/>
      <c r="D5" s="931"/>
      <c r="E5" s="932"/>
      <c r="F5" s="933"/>
      <c r="G5" s="934"/>
    </row>
    <row r="6" spans="1:7" ht="24.6" x14ac:dyDescent="0.25">
      <c r="A6" s="46" t="s">
        <v>207</v>
      </c>
      <c r="B6" s="47"/>
      <c r="C6" s="935"/>
      <c r="D6" s="936"/>
      <c r="E6" s="937"/>
      <c r="F6" s="925"/>
      <c r="G6" s="925"/>
    </row>
    <row r="7" spans="1:7" ht="15" customHeight="1" x14ac:dyDescent="0.25">
      <c r="A7" s="938" t="s">
        <v>208</v>
      </c>
      <c r="B7" s="938" t="s">
        <v>209</v>
      </c>
      <c r="C7" s="938" t="s">
        <v>210</v>
      </c>
      <c r="D7" s="938" t="s">
        <v>211</v>
      </c>
      <c r="E7" s="938" t="s">
        <v>212</v>
      </c>
      <c r="F7" s="933"/>
      <c r="G7" s="934"/>
    </row>
    <row r="8" spans="1:7" ht="16.5" customHeight="1" x14ac:dyDescent="0.25">
      <c r="A8" s="52" t="s">
        <v>343</v>
      </c>
      <c r="B8" s="52"/>
      <c r="C8" s="52"/>
      <c r="D8" s="52"/>
      <c r="E8" s="52"/>
      <c r="F8" s="925"/>
      <c r="G8" s="925"/>
    </row>
    <row r="9" spans="1:7" ht="15" customHeight="1" x14ac:dyDescent="0.25">
      <c r="A9" s="930" t="s">
        <v>214</v>
      </c>
      <c r="B9" s="931"/>
      <c r="C9" s="939" t="s">
        <v>215</v>
      </c>
      <c r="D9" s="939"/>
      <c r="E9" s="940" t="s">
        <v>216</v>
      </c>
      <c r="F9" s="925"/>
      <c r="G9" s="925"/>
    </row>
    <row r="10" spans="1:7" ht="13.2" x14ac:dyDescent="0.25">
      <c r="A10" s="55">
        <v>46147</v>
      </c>
      <c r="B10" s="941"/>
      <c r="C10" s="57" t="s">
        <v>125</v>
      </c>
      <c r="D10" s="939" t="s">
        <v>292</v>
      </c>
      <c r="E10" s="58"/>
      <c r="F10" s="925"/>
      <c r="G10" s="925"/>
    </row>
    <row r="11" spans="1:7" ht="13.2" x14ac:dyDescent="0.25">
      <c r="A11" s="942"/>
      <c r="B11" s="931"/>
      <c r="C11" s="943" t="s">
        <v>217</v>
      </c>
      <c r="D11" s="943" t="s">
        <v>218</v>
      </c>
      <c r="E11" s="943" t="s">
        <v>219</v>
      </c>
      <c r="F11" s="944"/>
      <c r="G11" s="944"/>
    </row>
    <row r="12" spans="1:7" ht="13.2" x14ac:dyDescent="0.25">
      <c r="A12" s="945"/>
      <c r="B12" s="925"/>
      <c r="C12" s="63"/>
      <c r="D12" s="63" t="s">
        <v>220</v>
      </c>
      <c r="E12" s="63"/>
      <c r="F12" s="925"/>
      <c r="G12" s="925"/>
    </row>
    <row r="13" spans="1:7" ht="7.5" customHeight="1" x14ac:dyDescent="0.25">
      <c r="A13" s="944"/>
      <c r="B13" s="944"/>
      <c r="C13" s="944"/>
      <c r="D13" s="944"/>
      <c r="E13" s="946"/>
      <c r="F13" s="944"/>
      <c r="G13" s="944"/>
    </row>
    <row r="14" spans="1:7" ht="112.5" customHeight="1" x14ac:dyDescent="0.25">
      <c r="A14" s="944"/>
      <c r="B14" s="944"/>
      <c r="C14" s="944"/>
      <c r="D14" s="944"/>
      <c r="E14" s="946"/>
      <c r="F14" s="944"/>
      <c r="G14" s="944"/>
    </row>
    <row r="15" spans="1:7" ht="18.75" customHeight="1" x14ac:dyDescent="0.25">
      <c r="A15" s="947"/>
      <c r="B15" s="947"/>
      <c r="C15" s="947"/>
      <c r="D15" s="947"/>
      <c r="E15" s="946"/>
      <c r="F15" s="944"/>
      <c r="G15" s="944"/>
    </row>
    <row r="16" spans="1:7" ht="17.25" customHeight="1" x14ac:dyDescent="0.25">
      <c r="A16" s="947"/>
      <c r="B16" s="947"/>
      <c r="C16" s="947"/>
      <c r="D16" s="947"/>
      <c r="E16" s="947"/>
      <c r="F16" s="944"/>
      <c r="G16" s="944"/>
    </row>
    <row r="17" spans="1:7" ht="12.75" customHeight="1" x14ac:dyDescent="0.25">
      <c r="A17" s="948"/>
      <c r="B17" s="949"/>
      <c r="C17" s="950"/>
      <c r="D17" s="951"/>
      <c r="E17" s="946"/>
      <c r="F17" s="944"/>
      <c r="G17" s="944"/>
    </row>
    <row r="18" spans="1:7" ht="13.2" x14ac:dyDescent="0.25">
      <c r="A18" s="944"/>
      <c r="B18" s="944"/>
      <c r="C18" s="944"/>
      <c r="D18" s="944"/>
      <c r="E18" s="946"/>
      <c r="F18" s="944"/>
      <c r="G18" s="944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0349D-3DFB-42D5-9664-096B5D1808AC}">
  <sheetPr>
    <pageSetUpPr fitToPage="1"/>
  </sheetPr>
  <dimension ref="A1:P42"/>
  <sheetViews>
    <sheetView showGridLines="0" showZeros="0" zoomScaleNormal="100" workbookViewId="0">
      <selection activeCell="A22" sqref="A22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71" t="str">
        <f>'Altalanos I-U8-LB'!$A$6</f>
        <v>OB</v>
      </c>
      <c r="B1" s="72"/>
      <c r="C1" s="72"/>
      <c r="D1" s="61"/>
      <c r="E1" s="61"/>
      <c r="F1" s="73"/>
      <c r="G1" s="61"/>
      <c r="H1" s="61"/>
      <c r="I1" s="61"/>
      <c r="J1" s="61"/>
      <c r="K1" s="61"/>
      <c r="L1" s="61"/>
      <c r="M1" s="61"/>
      <c r="N1" s="74"/>
    </row>
    <row r="2" spans="1:14" ht="13.2" x14ac:dyDescent="0.25">
      <c r="A2" s="75"/>
      <c r="B2" s="76"/>
      <c r="C2" s="76"/>
      <c r="D2" s="61"/>
      <c r="E2" s="61"/>
      <c r="F2" s="61"/>
      <c r="G2" s="61"/>
      <c r="H2" s="61"/>
      <c r="I2" s="61"/>
      <c r="J2" s="61"/>
      <c r="K2" s="61"/>
      <c r="L2" s="61"/>
      <c r="M2" s="61"/>
      <c r="N2" s="73"/>
    </row>
    <row r="3" spans="1:14" s="77" customFormat="1" ht="39.75" customHeight="1" thickBot="1" x14ac:dyDescent="0.35">
      <c r="A3" s="78"/>
      <c r="B3" s="79" t="s">
        <v>221</v>
      </c>
      <c r="C3" s="80"/>
      <c r="D3" s="81"/>
      <c r="E3" s="81"/>
      <c r="F3" s="82"/>
      <c r="G3" s="81"/>
      <c r="H3" s="83"/>
      <c r="I3" s="82"/>
      <c r="J3" s="81"/>
      <c r="K3" s="81"/>
      <c r="L3" s="81"/>
      <c r="M3" s="81"/>
      <c r="N3" s="83"/>
    </row>
    <row r="4" spans="1:14" s="84" customFormat="1" ht="9.6" x14ac:dyDescent="0.3">
      <c r="A4" s="82" t="s">
        <v>222</v>
      </c>
      <c r="B4" s="80" t="s">
        <v>215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s="86" customFormat="1" ht="12.75" customHeight="1" x14ac:dyDescent="0.3">
      <c r="A5" s="87">
        <f>'Altalanos I-U8-LB'!$A$10</f>
        <v>46147</v>
      </c>
      <c r="B5" s="88" t="str">
        <f>'Altalanos I-U8-LB'!$C$10</f>
        <v>Berettyóújfalu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90"/>
      <c r="N5" s="90"/>
    </row>
    <row r="6" spans="1:14" s="77" customFormat="1" ht="60" customHeight="1" thickBot="1" x14ac:dyDescent="0.35">
      <c r="A6" s="1074" t="s">
        <v>223</v>
      </c>
      <c r="B6" s="1074"/>
      <c r="C6" s="91"/>
      <c r="D6" s="91"/>
      <c r="E6" s="91"/>
      <c r="F6" s="92"/>
      <c r="G6" s="93"/>
      <c r="H6" s="91"/>
      <c r="I6" s="92"/>
      <c r="J6" s="91"/>
      <c r="K6" s="91"/>
      <c r="L6" s="91"/>
      <c r="M6" s="91"/>
      <c r="N6" s="94"/>
    </row>
    <row r="7" spans="1:14" s="84" customFormat="1" ht="13.5" hidden="1" customHeight="1" x14ac:dyDescent="0.3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85"/>
    </row>
    <row r="8" spans="1:14" s="97" customFormat="1" ht="12.75" hidden="1" customHeight="1" x14ac:dyDescent="0.3">
      <c r="A8" s="98"/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89"/>
    </row>
    <row r="9" spans="1:14" s="84" customFormat="1" ht="13.2" hidden="1" x14ac:dyDescent="0.3">
      <c r="A9" s="100"/>
      <c r="B9" s="101"/>
      <c r="C9" s="102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3"/>
    </row>
    <row r="10" spans="1:14" s="84" customFormat="1" ht="9.6" hidden="1" x14ac:dyDescent="0.3">
      <c r="A10" s="95"/>
      <c r="B10" s="96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s="86" customFormat="1" ht="12.75" hidden="1" customHeight="1" x14ac:dyDescent="0.3">
      <c r="A11" s="104"/>
      <c r="B11" s="10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90"/>
      <c r="N11" s="85"/>
    </row>
    <row r="12" spans="1:14" s="84" customFormat="1" ht="9.6" hidden="1" x14ac:dyDescent="0.3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85"/>
    </row>
    <row r="13" spans="1:14" s="97" customFormat="1" ht="12.75" hidden="1" customHeight="1" x14ac:dyDescent="0.3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38"/>
    </row>
    <row r="14" spans="1:14" s="84" customFormat="1" ht="13.2" hidden="1" x14ac:dyDescent="0.3">
      <c r="A14" s="100"/>
      <c r="B14" s="101"/>
      <c r="C14" s="102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3"/>
    </row>
    <row r="15" spans="1:14" s="84" customFormat="1" ht="9.6" hidden="1" x14ac:dyDescent="0.3">
      <c r="A15" s="95"/>
      <c r="B15" s="96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s="84" customFormat="1" ht="13.2" hidden="1" x14ac:dyDescent="0.3">
      <c r="A16" s="104"/>
      <c r="B16" s="105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0"/>
      <c r="N16" s="85"/>
    </row>
    <row r="17" spans="1:16" s="84" customFormat="1" ht="9.6" hidden="1" x14ac:dyDescent="0.3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85"/>
    </row>
    <row r="18" spans="1:16" s="97" customFormat="1" ht="12.75" hidden="1" customHeight="1" x14ac:dyDescent="0.3">
      <c r="A18" s="98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38"/>
    </row>
    <row r="19" spans="1:16" s="97" customFormat="1" ht="7.5" hidden="1" customHeight="1" thickBot="1" x14ac:dyDescent="0.35">
      <c r="A19" s="106"/>
      <c r="B19" s="106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8"/>
    </row>
    <row r="20" spans="1:16" s="84" customFormat="1" ht="13.8" thickBot="1" x14ac:dyDescent="0.35">
      <c r="A20" s="107" t="s">
        <v>224</v>
      </c>
      <c r="B20" s="108"/>
      <c r="C20" s="102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3"/>
    </row>
    <row r="21" spans="1:16" s="84" customFormat="1" ht="9.6" x14ac:dyDescent="0.3">
      <c r="A21" s="109" t="s">
        <v>225</v>
      </c>
      <c r="B21" s="110" t="s">
        <v>226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P21" s="111" t="s">
        <v>227</v>
      </c>
    </row>
    <row r="22" spans="1:16" s="84" customFormat="1" ht="19.5" customHeight="1" x14ac:dyDescent="0.3">
      <c r="A22" s="112"/>
      <c r="B22" s="113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90"/>
      <c r="N22" s="85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90"/>
      <c r="N23" s="85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90"/>
      <c r="N24" s="85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90"/>
      <c r="N25" s="85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90"/>
      <c r="N26" s="85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90"/>
      <c r="N27" s="85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90"/>
      <c r="N28" s="85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85"/>
      <c r="P29" s="114" t="str">
        <f t="shared" si="0"/>
        <v xml:space="preserve"> </v>
      </c>
    </row>
    <row r="30" spans="1:16" ht="13.8" thickBot="1" x14ac:dyDescent="0.3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17"/>
      <c r="P30" s="118" t="s">
        <v>228</v>
      </c>
    </row>
    <row r="31" spans="1:16" ht="13.2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17"/>
    </row>
    <row r="32" spans="1:16" ht="13.2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17"/>
    </row>
    <row r="33" spans="1:14" ht="13.2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17"/>
    </row>
    <row r="34" spans="1:14" ht="13.2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17"/>
    </row>
    <row r="35" spans="1:14" ht="13.2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17"/>
    </row>
    <row r="36" spans="1:14" ht="13.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17"/>
    </row>
    <row r="37" spans="1:14" ht="13.2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17"/>
    </row>
    <row r="38" spans="1:14" ht="13.2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17"/>
    </row>
    <row r="39" spans="1:14" ht="13.2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17"/>
    </row>
    <row r="40" spans="1:14" ht="13.2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17"/>
    </row>
    <row r="41" spans="1:14" ht="13.2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17"/>
    </row>
    <row r="42" spans="1:14" ht="13.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17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D54A-34A4-48B6-AE8E-FB103316C734}">
  <sheetPr>
    <pageSetUpPr fitToPage="1"/>
  </sheetPr>
  <dimension ref="A1:P42"/>
  <sheetViews>
    <sheetView showGridLines="0" showZeros="0" zoomScaleNormal="100" workbookViewId="0">
      <selection activeCell="A9" sqref="A9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952" t="str">
        <f>'Altalanos VII-U18-FA'!$A$6</f>
        <v>OB</v>
      </c>
      <c r="B1" s="953"/>
      <c r="C1" s="953"/>
      <c r="D1" s="944"/>
      <c r="E1" s="944"/>
      <c r="F1" s="954"/>
      <c r="G1" s="944"/>
      <c r="H1" s="944"/>
      <c r="I1" s="944"/>
      <c r="J1" s="944"/>
      <c r="K1" s="944"/>
      <c r="L1" s="944"/>
      <c r="M1" s="944"/>
      <c r="N1" s="955"/>
    </row>
    <row r="2" spans="1:14" ht="13.2" x14ac:dyDescent="0.25">
      <c r="A2" s="956"/>
      <c r="B2" s="957"/>
      <c r="C2" s="95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54"/>
    </row>
    <row r="3" spans="1:14" s="77" customFormat="1" ht="39.75" customHeight="1" thickBot="1" x14ac:dyDescent="0.35">
      <c r="A3" s="958"/>
      <c r="B3" s="959" t="s">
        <v>221</v>
      </c>
      <c r="C3" s="960"/>
      <c r="D3" s="961"/>
      <c r="E3" s="961"/>
      <c r="F3" s="962"/>
      <c r="G3" s="961"/>
      <c r="H3" s="963"/>
      <c r="I3" s="962"/>
      <c r="J3" s="961"/>
      <c r="K3" s="961"/>
      <c r="L3" s="961"/>
      <c r="M3" s="961"/>
      <c r="N3" s="963"/>
    </row>
    <row r="4" spans="1:14" s="84" customFormat="1" ht="9.6" x14ac:dyDescent="0.3">
      <c r="A4" s="962" t="s">
        <v>222</v>
      </c>
      <c r="B4" s="960" t="s">
        <v>215</v>
      </c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</row>
    <row r="5" spans="1:14" s="86" customFormat="1" ht="12.75" customHeight="1" x14ac:dyDescent="0.3">
      <c r="A5" s="965">
        <f>'Altalanos VII-U18-FA'!$A$10</f>
        <v>46147</v>
      </c>
      <c r="B5" s="966" t="str">
        <f>'Altalanos VII-U18-FA'!$C$10</f>
        <v>Berettyóújfalu</v>
      </c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8"/>
      <c r="N5" s="968"/>
    </row>
    <row r="6" spans="1:14" s="77" customFormat="1" ht="60" customHeight="1" thickBot="1" x14ac:dyDescent="0.35">
      <c r="A6" s="1096" t="s">
        <v>223</v>
      </c>
      <c r="B6" s="1096"/>
      <c r="C6" s="969"/>
      <c r="D6" s="969"/>
      <c r="E6" s="969"/>
      <c r="F6" s="970"/>
      <c r="G6" s="971"/>
      <c r="H6" s="969"/>
      <c r="I6" s="970"/>
      <c r="J6" s="969"/>
      <c r="K6" s="969"/>
      <c r="L6" s="969"/>
      <c r="M6" s="969"/>
      <c r="N6" s="972"/>
    </row>
    <row r="7" spans="1:14" s="84" customFormat="1" ht="13.5" hidden="1" customHeight="1" x14ac:dyDescent="0.3">
      <c r="A7" s="973"/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64"/>
    </row>
    <row r="8" spans="1:14" s="97" customFormat="1" ht="12.75" hidden="1" customHeight="1" x14ac:dyDescent="0.3">
      <c r="A8" s="975"/>
      <c r="B8" s="976"/>
      <c r="C8" s="976"/>
      <c r="D8" s="976"/>
      <c r="E8" s="976"/>
      <c r="F8" s="976"/>
      <c r="G8" s="976"/>
      <c r="H8" s="976"/>
      <c r="I8" s="976"/>
      <c r="J8" s="976"/>
      <c r="K8" s="976"/>
      <c r="L8" s="976"/>
      <c r="M8" s="976"/>
      <c r="N8" s="967"/>
    </row>
    <row r="9" spans="1:14" s="84" customFormat="1" ht="13.2" hidden="1" x14ac:dyDescent="0.3">
      <c r="A9" s="977"/>
      <c r="B9" s="978"/>
      <c r="C9" s="979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80"/>
    </row>
    <row r="10" spans="1:14" s="84" customFormat="1" ht="9.6" hidden="1" x14ac:dyDescent="0.3">
      <c r="A10" s="973"/>
      <c r="B10" s="974"/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</row>
    <row r="11" spans="1:14" s="86" customFormat="1" ht="12.75" hidden="1" customHeight="1" x14ac:dyDescent="0.3">
      <c r="A11" s="981"/>
      <c r="B11" s="982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8"/>
      <c r="N11" s="964"/>
    </row>
    <row r="12" spans="1:14" s="84" customFormat="1" ht="9.6" hidden="1" x14ac:dyDescent="0.3">
      <c r="A12" s="973"/>
      <c r="B12" s="974"/>
      <c r="C12" s="974"/>
      <c r="D12" s="974"/>
      <c r="E12" s="974"/>
      <c r="F12" s="974"/>
      <c r="G12" s="974"/>
      <c r="H12" s="974"/>
      <c r="I12" s="974"/>
      <c r="J12" s="974"/>
      <c r="K12" s="974"/>
      <c r="L12" s="974"/>
      <c r="M12" s="974"/>
      <c r="N12" s="964"/>
    </row>
    <row r="13" spans="1:14" s="97" customFormat="1" ht="12.75" hidden="1" customHeight="1" x14ac:dyDescent="0.3">
      <c r="A13" s="975"/>
      <c r="B13" s="976"/>
      <c r="C13" s="976"/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27"/>
    </row>
    <row r="14" spans="1:14" s="84" customFormat="1" ht="13.2" hidden="1" x14ac:dyDescent="0.3">
      <c r="A14" s="977"/>
      <c r="B14" s="978"/>
      <c r="C14" s="979"/>
      <c r="D14" s="978"/>
      <c r="E14" s="978"/>
      <c r="F14" s="978"/>
      <c r="G14" s="978"/>
      <c r="H14" s="978"/>
      <c r="I14" s="978"/>
      <c r="J14" s="978"/>
      <c r="K14" s="978"/>
      <c r="L14" s="978"/>
      <c r="M14" s="978"/>
      <c r="N14" s="980"/>
    </row>
    <row r="15" spans="1:14" s="84" customFormat="1" ht="9.6" hidden="1" x14ac:dyDescent="0.3">
      <c r="A15" s="973"/>
      <c r="B15" s="974"/>
      <c r="C15" s="964"/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</row>
    <row r="16" spans="1:14" s="84" customFormat="1" ht="13.2" hidden="1" x14ac:dyDescent="0.3">
      <c r="A16" s="981"/>
      <c r="B16" s="982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8"/>
      <c r="N16" s="964"/>
    </row>
    <row r="17" spans="1:16" s="84" customFormat="1" ht="9.6" hidden="1" x14ac:dyDescent="0.3">
      <c r="A17" s="973"/>
      <c r="B17" s="974"/>
      <c r="C17" s="974"/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64"/>
    </row>
    <row r="18" spans="1:16" s="97" customFormat="1" ht="12.75" hidden="1" customHeight="1" x14ac:dyDescent="0.3">
      <c r="A18" s="975"/>
      <c r="B18" s="976"/>
      <c r="C18" s="976"/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27"/>
    </row>
    <row r="19" spans="1:16" s="97" customFormat="1" ht="7.5" hidden="1" customHeight="1" thickBot="1" x14ac:dyDescent="0.35">
      <c r="A19" s="983"/>
      <c r="B19" s="983"/>
      <c r="C19" s="929"/>
      <c r="D19" s="929"/>
      <c r="E19" s="929"/>
      <c r="F19" s="929"/>
      <c r="G19" s="929"/>
      <c r="H19" s="929"/>
      <c r="I19" s="929"/>
      <c r="J19" s="929"/>
      <c r="K19" s="929"/>
      <c r="L19" s="929"/>
      <c r="M19" s="929"/>
      <c r="N19" s="927"/>
    </row>
    <row r="20" spans="1:16" s="84" customFormat="1" ht="13.8" thickBot="1" x14ac:dyDescent="0.35">
      <c r="A20" s="984" t="s">
        <v>224</v>
      </c>
      <c r="B20" s="985"/>
      <c r="C20" s="979"/>
      <c r="D20" s="978"/>
      <c r="E20" s="978"/>
      <c r="F20" s="978"/>
      <c r="G20" s="978"/>
      <c r="H20" s="978"/>
      <c r="I20" s="978"/>
      <c r="J20" s="978"/>
      <c r="K20" s="978"/>
      <c r="L20" s="978"/>
      <c r="M20" s="978"/>
      <c r="N20" s="980"/>
    </row>
    <row r="21" spans="1:16" s="84" customFormat="1" ht="9.6" x14ac:dyDescent="0.3">
      <c r="A21" s="986" t="s">
        <v>225</v>
      </c>
      <c r="B21" s="987" t="s">
        <v>226</v>
      </c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P21" s="111" t="s">
        <v>227</v>
      </c>
    </row>
    <row r="22" spans="1:16" s="84" customFormat="1" ht="19.5" customHeight="1" x14ac:dyDescent="0.3">
      <c r="A22" s="112"/>
      <c r="B22" s="113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8"/>
      <c r="N22" s="964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8"/>
      <c r="N23" s="964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8"/>
      <c r="N24" s="964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8"/>
      <c r="N25" s="964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8"/>
      <c r="N26" s="964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8"/>
      <c r="N27" s="964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8"/>
      <c r="N28" s="964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8"/>
      <c r="N29" s="964"/>
      <c r="P29" s="114" t="str">
        <f t="shared" si="0"/>
        <v xml:space="preserve"> </v>
      </c>
    </row>
    <row r="30" spans="1:16" ht="13.8" thickBot="1" x14ac:dyDescent="0.3">
      <c r="A30" s="944"/>
      <c r="B30" s="944"/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88"/>
      <c r="P30" s="118" t="s">
        <v>228</v>
      </c>
    </row>
    <row r="31" spans="1:16" ht="13.2" x14ac:dyDescent="0.25">
      <c r="A31" s="944"/>
      <c r="B31" s="944"/>
      <c r="C31" s="944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88"/>
    </row>
    <row r="32" spans="1:16" ht="13.2" x14ac:dyDescent="0.25">
      <c r="A32" s="944"/>
      <c r="B32" s="944"/>
      <c r="C32" s="944"/>
      <c r="D32" s="944"/>
      <c r="E32" s="944"/>
      <c r="F32" s="944"/>
      <c r="G32" s="944"/>
      <c r="H32" s="944"/>
      <c r="I32" s="944"/>
      <c r="J32" s="944"/>
      <c r="K32" s="944"/>
      <c r="L32" s="944"/>
      <c r="M32" s="944"/>
      <c r="N32" s="988"/>
    </row>
    <row r="33" spans="1:14" ht="13.2" x14ac:dyDescent="0.25">
      <c r="A33" s="944"/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88"/>
    </row>
    <row r="34" spans="1:14" ht="13.2" x14ac:dyDescent="0.25">
      <c r="A34" s="944"/>
      <c r="B34" s="944"/>
      <c r="C34" s="944"/>
      <c r="D34" s="944"/>
      <c r="E34" s="944"/>
      <c r="F34" s="944"/>
      <c r="G34" s="944"/>
      <c r="H34" s="944"/>
      <c r="I34" s="944"/>
      <c r="J34" s="944"/>
      <c r="K34" s="944"/>
      <c r="L34" s="944"/>
      <c r="M34" s="944"/>
      <c r="N34" s="988"/>
    </row>
    <row r="35" spans="1:14" ht="13.2" x14ac:dyDescent="0.25">
      <c r="A35" s="944"/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4"/>
      <c r="M35" s="944"/>
      <c r="N35" s="988"/>
    </row>
    <row r="36" spans="1:14" ht="13.2" x14ac:dyDescent="0.25">
      <c r="A36" s="944"/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88"/>
    </row>
    <row r="37" spans="1:14" ht="13.2" x14ac:dyDescent="0.25">
      <c r="A37" s="944"/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88"/>
    </row>
    <row r="38" spans="1:14" ht="13.2" x14ac:dyDescent="0.25">
      <c r="A38" s="944"/>
      <c r="B38" s="944"/>
      <c r="C38" s="944"/>
      <c r="D38" s="944"/>
      <c r="E38" s="944"/>
      <c r="F38" s="944"/>
      <c r="G38" s="944"/>
      <c r="H38" s="944"/>
      <c r="I38" s="944"/>
      <c r="J38" s="944"/>
      <c r="K38" s="944"/>
      <c r="L38" s="944"/>
      <c r="M38" s="944"/>
      <c r="N38" s="988"/>
    </row>
    <row r="39" spans="1:14" ht="13.2" x14ac:dyDescent="0.25">
      <c r="A39" s="944"/>
      <c r="B39" s="944"/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88"/>
    </row>
    <row r="40" spans="1:14" ht="13.2" x14ac:dyDescent="0.25">
      <c r="A40" s="944"/>
      <c r="B40" s="944"/>
      <c r="C40" s="944"/>
      <c r="D40" s="944"/>
      <c r="E40" s="944"/>
      <c r="F40" s="944"/>
      <c r="G40" s="944"/>
      <c r="H40" s="944"/>
      <c r="I40" s="944"/>
      <c r="J40" s="944"/>
      <c r="K40" s="944"/>
      <c r="L40" s="944"/>
      <c r="M40" s="944"/>
      <c r="N40" s="988"/>
    </row>
    <row r="41" spans="1:14" ht="13.2" x14ac:dyDescent="0.25">
      <c r="A41" s="944"/>
      <c r="B41" s="944"/>
      <c r="C41" s="944"/>
      <c r="D41" s="944"/>
      <c r="E41" s="944"/>
      <c r="F41" s="944"/>
      <c r="G41" s="944"/>
      <c r="H41" s="944"/>
      <c r="I41" s="944"/>
      <c r="J41" s="944"/>
      <c r="K41" s="944"/>
      <c r="L41" s="944"/>
      <c r="M41" s="944"/>
      <c r="N41" s="988"/>
    </row>
    <row r="42" spans="1:14" ht="13.2" x14ac:dyDescent="0.25">
      <c r="A42" s="944"/>
      <c r="B42" s="944"/>
      <c r="C42" s="944"/>
      <c r="D42" s="944"/>
      <c r="E42" s="944"/>
      <c r="F42" s="944"/>
      <c r="G42" s="944"/>
      <c r="H42" s="944"/>
      <c r="I42" s="944"/>
      <c r="J42" s="944"/>
      <c r="K42" s="944"/>
      <c r="L42" s="944"/>
      <c r="M42" s="944"/>
      <c r="N42" s="9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8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2C16-A747-4A5C-8CB1-AEA93889C995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1" sqref="C11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VII-U18-FA'!$A$6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VII-U18-FA'!$A$8</f>
        <v>VII.kcs Tenisz U18 Fiú A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989"/>
      <c r="K3" s="990"/>
      <c r="L3" s="990"/>
      <c r="M3" s="990"/>
      <c r="N3" s="991" t="s">
        <v>233</v>
      </c>
      <c r="O3" s="992"/>
      <c r="P3" s="993"/>
      <c r="Q3" s="994"/>
    </row>
    <row r="4" spans="1:17" s="77" customFormat="1" ht="13.2" x14ac:dyDescent="0.3">
      <c r="A4" s="962" t="s">
        <v>222</v>
      </c>
      <c r="B4" s="962"/>
      <c r="C4" s="960" t="s">
        <v>215</v>
      </c>
      <c r="D4" s="962" t="s">
        <v>88</v>
      </c>
      <c r="E4" s="995"/>
      <c r="G4" s="996"/>
      <c r="H4" s="997" t="s">
        <v>234</v>
      </c>
      <c r="I4" s="99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VII-U18-FA'!$A$10</f>
        <v>46147</v>
      </c>
      <c r="B5" s="153"/>
      <c r="C5" s="154" t="str">
        <f>'Altalanos VII-U18-FA'!$C$10</f>
        <v>Berettyóújfalu</v>
      </c>
      <c r="D5" s="155" t="str">
        <f>'Altalanos VII-U18-FA'!$D$10</f>
        <v xml:space="preserve">  </v>
      </c>
      <c r="E5" s="155"/>
      <c r="F5" s="155"/>
      <c r="G5" s="155"/>
      <c r="H5" s="156">
        <f>'Altalanos VII-U18-FA'!$E$10</f>
        <v>0</v>
      </c>
      <c r="I5" s="157"/>
      <c r="J5" s="158"/>
      <c r="K5" s="156"/>
      <c r="L5" s="156"/>
      <c r="M5" s="156"/>
      <c r="N5" s="158"/>
      <c r="O5" s="155"/>
      <c r="P5" s="155"/>
      <c r="Q5" s="999"/>
    </row>
    <row r="6" spans="1:17" ht="30" customHeight="1" thickBot="1" x14ac:dyDescent="0.3">
      <c r="A6" s="1000" t="s">
        <v>235</v>
      </c>
      <c r="B6" s="1001" t="s">
        <v>225</v>
      </c>
      <c r="C6" s="1001" t="s">
        <v>226</v>
      </c>
      <c r="D6" s="1001" t="s">
        <v>236</v>
      </c>
      <c r="E6" s="1002" t="s">
        <v>237</v>
      </c>
      <c r="F6" s="1002" t="s">
        <v>238</v>
      </c>
      <c r="G6" s="1002" t="s">
        <v>239</v>
      </c>
      <c r="H6" s="1003" t="s">
        <v>240</v>
      </c>
      <c r="I6" s="1004"/>
      <c r="J6" s="165" t="s">
        <v>241</v>
      </c>
      <c r="K6" s="166" t="s">
        <v>242</v>
      </c>
      <c r="L6" s="167" t="s">
        <v>243</v>
      </c>
      <c r="M6" s="168" t="s">
        <v>244</v>
      </c>
      <c r="N6" s="1005" t="s">
        <v>245</v>
      </c>
      <c r="O6" s="1006" t="s">
        <v>246</v>
      </c>
      <c r="P6" s="171" t="s">
        <v>247</v>
      </c>
      <c r="Q6" s="1002" t="s">
        <v>248</v>
      </c>
    </row>
    <row r="7" spans="1:17" ht="18.75" customHeight="1" x14ac:dyDescent="0.25">
      <c r="A7" s="172">
        <v>1</v>
      </c>
      <c r="B7" s="173" t="s">
        <v>186</v>
      </c>
      <c r="C7" s="173"/>
      <c r="D7" s="173" t="s">
        <v>181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/>
      <c r="C8" s="173"/>
      <c r="D8" s="177"/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114" priority="12" stopIfTrue="1">
      <formula>$Q7&gt;=1</formula>
    </cfRule>
  </conditionalFormatting>
  <conditionalFormatting sqref="E7:E27 E29:E37">
    <cfRule type="expression" dxfId="113" priority="2" stopIfTrue="1">
      <formula>AND(ROUNDDOWN(($A$4-E7)/365.25,0)&lt;=13,G7&lt;&gt;"OK")</formula>
    </cfRule>
    <cfRule type="expression" dxfId="112" priority="3" stopIfTrue="1">
      <formula>AND(ROUNDDOWN(($A$4-E7)/365.25,0)&lt;=14,G7&lt;&gt;"OK")</formula>
    </cfRule>
    <cfRule type="expression" dxfId="111" priority="4" stopIfTrue="1">
      <formula>AND(ROUNDDOWN(($A$4-E7)/365.25,0)&lt;=17,G7&lt;&gt;"OK")</formula>
    </cfRule>
  </conditionalFormatting>
  <conditionalFormatting sqref="B7:D14">
    <cfRule type="expression" dxfId="110" priority="16" stopIfTrue="1">
      <formula>$Q7&gt;=1</formula>
    </cfRule>
    <cfRule type="expression" dxfId="109" priority="17" stopIfTrue="1">
      <formula>$Q7&gt;=1</formula>
    </cfRule>
  </conditionalFormatting>
  <conditionalFormatting sqref="J7:J14">
    <cfRule type="cellIs" dxfId="108" priority="7" stopIfTrue="1" operator="equal">
      <formula>"Z"</formula>
    </cfRule>
  </conditionalFormatting>
  <conditionalFormatting sqref="E7:E156">
    <cfRule type="expression" dxfId="107" priority="8" stopIfTrue="1">
      <formula>AND(ROUNDDOWN(($A$4-E7)/365.25,0)&lt;=13,G7&lt;&gt;"OK")</formula>
    </cfRule>
    <cfRule type="expression" dxfId="106" priority="9" stopIfTrue="1">
      <formula>AND(ROUNDDOWN(($A$4-E7)/365.25,0)&lt;=14,G7&lt;&gt;"OK")</formula>
    </cfRule>
    <cfRule type="expression" dxfId="105" priority="10" stopIfTrue="1">
      <formula>AND(ROUNDDOWN(($A$4-E7)/365.25,0)&lt;=17,G7&lt;&gt;"OK")</formula>
    </cfRule>
  </conditionalFormatting>
  <conditionalFormatting sqref="J7:J156">
    <cfRule type="cellIs" dxfId="104" priority="11" stopIfTrue="1" operator="equal">
      <formula>"Z"</formula>
    </cfRule>
  </conditionalFormatting>
  <conditionalFormatting sqref="A7:D156">
    <cfRule type="expression" dxfId="103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4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7D887-888E-4FEE-90C4-8BEC8674B2C5}">
  <sheetPr>
    <tabColor indexed="11"/>
  </sheetPr>
  <dimension ref="A1:AS140"/>
  <sheetViews>
    <sheetView showZeros="0" zoomScaleNormal="100" workbookViewId="0">
      <selection activeCell="F29" sqref="F29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VII-U18-FA'!$A$6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VII-U18-FA'!$A$8</f>
        <v>VII.kcs Tenisz U18 Fiú A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962" t="s">
        <v>222</v>
      </c>
      <c r="B3" s="962"/>
      <c r="C3" s="962"/>
      <c r="D3" s="962"/>
      <c r="E3" s="962"/>
      <c r="F3" s="962"/>
      <c r="G3" s="962" t="s">
        <v>215</v>
      </c>
      <c r="H3" s="962"/>
      <c r="I3" s="962"/>
      <c r="J3" s="1007"/>
      <c r="K3" s="962" t="s">
        <v>88</v>
      </c>
      <c r="L3" s="1007"/>
      <c r="M3" s="962"/>
      <c r="N3" s="1007"/>
      <c r="O3" s="962"/>
      <c r="P3" s="1007"/>
      <c r="Q3" s="962"/>
      <c r="R3" s="963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VII-U18-FA'!$A$10</f>
        <v>46147</v>
      </c>
      <c r="B4" s="1076"/>
      <c r="C4" s="1076"/>
      <c r="D4" s="231"/>
      <c r="E4" s="232"/>
      <c r="F4" s="232"/>
      <c r="G4" s="232" t="str">
        <f>'Altalanos VII-U18-FA'!$C$10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VII-U18-FA'!$E$10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1008"/>
      <c r="B5" s="1009" t="s">
        <v>293</v>
      </c>
      <c r="C5" s="1010" t="s">
        <v>257</v>
      </c>
      <c r="D5" s="1009" t="s">
        <v>294</v>
      </c>
      <c r="E5" s="1009" t="s">
        <v>295</v>
      </c>
      <c r="F5" s="1011" t="s">
        <v>225</v>
      </c>
      <c r="G5" s="1011" t="s">
        <v>226</v>
      </c>
      <c r="H5" s="1011"/>
      <c r="I5" s="1011" t="s">
        <v>236</v>
      </c>
      <c r="J5" s="1011"/>
      <c r="K5" s="1009" t="s">
        <v>296</v>
      </c>
      <c r="L5" s="1012"/>
      <c r="M5" s="1009" t="s">
        <v>297</v>
      </c>
      <c r="N5" s="1012"/>
      <c r="O5" s="1009" t="s">
        <v>298</v>
      </c>
      <c r="P5" s="1012"/>
      <c r="Q5" s="1009"/>
      <c r="R5" s="1013"/>
      <c r="T5" s="325"/>
      <c r="U5" s="325"/>
      <c r="V5" s="325"/>
      <c r="W5" s="325"/>
      <c r="X5" s="325"/>
      <c r="Y5" s="224">
        <f>IF(OR('Altalanos VII-U18-FA'!$A$8="F1",'Altalanos VII-U18-FA'!$A$8="F2",'Altalanos VII-U18-FA'!$A$8="N1",'Altalanos VII-U18-FA'!$A$8="N2"),1,2)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1014"/>
      <c r="B6" s="1015"/>
      <c r="C6" s="1015"/>
      <c r="D6" s="1015"/>
      <c r="E6" s="1015"/>
      <c r="F6" s="1014" t="str">
        <f>IF(Y3="","",CONCATENATE(VLOOKUP(Y3,AB1:AH1,4)," pont"))</f>
        <v/>
      </c>
      <c r="G6" s="1016"/>
      <c r="H6" s="1017"/>
      <c r="I6" s="1016"/>
      <c r="J6" s="1018"/>
      <c r="K6" s="1015" t="str">
        <f>IF(Y3="","",CONCATENATE(VLOOKUP(Y3,AB1:AH1,3)," pont"))</f>
        <v/>
      </c>
      <c r="L6" s="1018"/>
      <c r="M6" s="1015" t="str">
        <f>IF(Y3="","",CONCATENATE(VLOOKUP(Y3,AB1:AH1,2)," pont"))</f>
        <v/>
      </c>
      <c r="N6" s="1018"/>
      <c r="O6" s="1015" t="str">
        <f>IF(Y3="","",CONCATENATE(VLOOKUP(Y3,AB1:AH1,1)," pont"))</f>
        <v/>
      </c>
      <c r="P6" s="1018"/>
      <c r="Q6" s="1015"/>
      <c r="R6" s="1019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1020">
        <v>1</v>
      </c>
      <c r="B7" s="348">
        <f>IF($E7="","",VLOOKUP($E7,'1MD ELO VII-U18-FA'!$A$7:$O$22,14))</f>
        <v>0</v>
      </c>
      <c r="C7" s="248">
        <f>IF($E7="","",VLOOKUP($E7,'1MD ELO VII-U18-FA'!$A$7:$O$22,15))</f>
        <v>0</v>
      </c>
      <c r="D7" s="248">
        <f>IF($E7="","",VLOOKUP($E7,'1MD ELO VII-U18-FA'!$A$7:$O$22,5))</f>
        <v>0</v>
      </c>
      <c r="E7" s="349">
        <v>1</v>
      </c>
      <c r="F7" s="350" t="str">
        <f>UPPER(IF($E7="","",VLOOKUP($E7,'1MD ELO VII-U18-FA'!$A$7:$O$22,2)))</f>
        <v>OROSZ BÁLINT</v>
      </c>
      <c r="G7" s="350">
        <f>IF($E7="","",VLOOKUP($E7,'1MD ELO VII-U18-FA'!$A$7:$O$22,3))</f>
        <v>0</v>
      </c>
      <c r="H7" s="350"/>
      <c r="I7" s="350" t="str">
        <f>IF($E7="","",VLOOKUP($E7,'1MD ELO VII-U18-FA'!$A$7:$O$22,4))</f>
        <v>Debreceni Fazekas Mihály Gimnázium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VII-U18-FA'!P21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1021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VII-U18-FA'!P22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1021">
        <v>2</v>
      </c>
      <c r="B9" s="348" t="str">
        <f>IF($E9="","",VLOOKUP($E9,'1MD ELO VII-U18-FA'!$A$7:$O$22,14))</f>
        <v/>
      </c>
      <c r="C9" s="248" t="str">
        <f>IF($E9="","",VLOOKUP($E9,'1MD ELO VII-U18-FA'!$A$7:$O$22,15))</f>
        <v/>
      </c>
      <c r="D9" s="248" t="str">
        <f>IF($E9="","",VLOOKUP($E9,'1MD ELO VII-U18-FA'!$A$7:$O$22,5))</f>
        <v/>
      </c>
      <c r="E9" s="349"/>
      <c r="F9" s="249" t="str">
        <f>UPPER(IF($E9="","",VLOOKUP($E9,'1MD ELO VII-U18-FA'!$A$7:$O$22,2)))</f>
        <v/>
      </c>
      <c r="G9" s="249" t="str">
        <f>IF($E9="","",VLOOKUP($E9,'1MD ELO VII-U18-FA'!$A$7:$O$22,3))</f>
        <v/>
      </c>
      <c r="H9" s="249"/>
      <c r="I9" s="249" t="str">
        <f>IF($E9="","",VLOOKUP($E9,'1MD ELO VII-U18-FA'!$A$7:$O$22,4))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VII-U18-FA'!P23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1021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VII-U18-FA'!P24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1021">
        <v>3</v>
      </c>
      <c r="B11" s="348" t="str">
        <f>IF($E11="","",VLOOKUP($E11,'1MD ELO VII-U18-FA'!$A$7:$O$22,14))</f>
        <v/>
      </c>
      <c r="C11" s="248" t="str">
        <f>IF($E11="","",VLOOKUP($E11,'1MD ELO VII-U18-FA'!$A$7:$O$22,15))</f>
        <v/>
      </c>
      <c r="D11" s="248" t="str">
        <f>IF($E11="","",VLOOKUP($E11,'1MD ELO VII-U18-FA'!$A$7:$O$22,5))</f>
        <v/>
      </c>
      <c r="E11" s="349"/>
      <c r="F11" s="249" t="str">
        <f>UPPER(IF($E11="","",VLOOKUP($E11,'1MD ELO VII-U18-FA'!$A$7:$O$22,2)))</f>
        <v/>
      </c>
      <c r="G11" s="249" t="str">
        <f>IF($E11="","",VLOOKUP($E11,'1MD ELO VII-U18-FA'!$A$7:$O$22,3))</f>
        <v/>
      </c>
      <c r="H11" s="249"/>
      <c r="I11" s="249" t="str">
        <f>IF($E11="","",VLOOKUP($E11,'1MD ELO VII-U18-FA'!$A$7:$O$22,4))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VII-U18-FA'!P25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1021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VII-U18-FA'!P26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1021">
        <v>4</v>
      </c>
      <c r="B13" s="348" t="str">
        <f>IF($E13="","",VLOOKUP($E13,'1MD ELO VII-U18-FA'!$A$7:$O$22,14))</f>
        <v/>
      </c>
      <c r="C13" s="248" t="str">
        <f>IF($E13="","",VLOOKUP($E13,'1MD ELO VII-U18-FA'!$A$7:$O$22,15))</f>
        <v/>
      </c>
      <c r="D13" s="248" t="str">
        <f>IF($E13="","",VLOOKUP($E13,'1MD ELO VII-U18-FA'!$A$7:$O$22,5))</f>
        <v/>
      </c>
      <c r="E13" s="349"/>
      <c r="F13" s="249" t="str">
        <f>UPPER(IF($E13="","",VLOOKUP($E13,'1MD ELO VII-U18-FA'!$A$7:$O$22,2)))</f>
        <v/>
      </c>
      <c r="G13" s="249" t="str">
        <f>IF($E13="","",VLOOKUP($E13,'1MD ELO VII-U18-FA'!$A$7:$O$22,3))</f>
        <v/>
      </c>
      <c r="H13" s="249"/>
      <c r="I13" s="249" t="str">
        <f>IF($E13="","",VLOOKUP($E13,'1MD ELO VII-U18-FA'!$A$7:$O$22,4))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VII-U18-FA'!P27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1021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VII-U18-FA'!P28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1021">
        <v>5</v>
      </c>
      <c r="B15" s="348" t="str">
        <f>IF($E15="","",VLOOKUP($E15,'1MD ELO VII-U18-FA'!$A$7:$O$22,14))</f>
        <v/>
      </c>
      <c r="C15" s="248" t="str">
        <f>IF($E15="","",VLOOKUP($E15,'1MD ELO VII-U18-FA'!$A$7:$O$22,15))</f>
        <v/>
      </c>
      <c r="D15" s="248" t="str">
        <f>IF($E15="","",VLOOKUP($E15,'1MD ELO VII-U18-FA'!$A$7:$O$22,5))</f>
        <v/>
      </c>
      <c r="E15" s="349"/>
      <c r="F15" s="249" t="str">
        <f>UPPER(IF($E15="","",VLOOKUP($E15,'1MD ELO VII-U18-FA'!$A$7:$O$22,2)))</f>
        <v/>
      </c>
      <c r="G15" s="249" t="str">
        <f>IF($E15="","",VLOOKUP($E15,'1MD ELO VII-U18-FA'!$A$7:$O$22,3))</f>
        <v/>
      </c>
      <c r="H15" s="249"/>
      <c r="I15" s="249" t="str">
        <f>IF($E15="","",VLOOKUP($E15,'1MD ELO VII-U18-FA'!$A$7:$O$22,4))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VII-U18-FA'!P29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1021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VII-U18-FA'!P30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1021">
        <v>6</v>
      </c>
      <c r="B17" s="348" t="str">
        <f>IF($E17="","",VLOOKUP($E17,'1MD ELO VII-U18-FA'!$A$7:$O$22,14))</f>
        <v/>
      </c>
      <c r="C17" s="248" t="str">
        <f>IF($E17="","",VLOOKUP($E17,'1MD ELO VII-U18-FA'!$A$7:$O$22,15))</f>
        <v/>
      </c>
      <c r="D17" s="248" t="str">
        <f>IF($E17="","",VLOOKUP($E17,'1MD ELO VII-U18-FA'!$A$7:$O$22,5))</f>
        <v/>
      </c>
      <c r="E17" s="349"/>
      <c r="F17" s="249" t="str">
        <f>UPPER(IF($E17="","",VLOOKUP($E17,'1MD ELO VII-U18-FA'!$A$7:$O$22,2)))</f>
        <v/>
      </c>
      <c r="G17" s="249" t="str">
        <f>IF($E17="","",VLOOKUP($E17,'1MD ELO VII-U18-FA'!$A$7:$O$22,3))</f>
        <v/>
      </c>
      <c r="H17" s="249"/>
      <c r="I17" s="249" t="str">
        <f>IF($E17="","",VLOOKUP($E17,'1MD ELO VII-U18-FA'!$A$7:$O$22,4))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1021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1021">
        <v>7</v>
      </c>
      <c r="B19" s="348" t="str">
        <f>IF($E19="","",VLOOKUP($E19,'1MD ELO VII-U18-FA'!$A$7:$O$22,14))</f>
        <v/>
      </c>
      <c r="C19" s="248" t="str">
        <f>IF($E19="","",VLOOKUP($E19,'1MD ELO VII-U18-FA'!$A$7:$O$22,15))</f>
        <v/>
      </c>
      <c r="D19" s="248" t="str">
        <f>IF($E19="","",VLOOKUP($E19,'1MD ELO VII-U18-FA'!$A$7:$O$22,5))</f>
        <v/>
      </c>
      <c r="E19" s="349"/>
      <c r="F19" s="249" t="str">
        <f>UPPER(IF($E19="","",VLOOKUP($E19,'1MD ELO VII-U18-FA'!$A$7:$O$22,2)))</f>
        <v/>
      </c>
      <c r="G19" s="249" t="str">
        <f>IF($E19="","",VLOOKUP($E19,'1MD ELO VII-U18-FA'!$A$7:$O$22,3))</f>
        <v/>
      </c>
      <c r="H19" s="249"/>
      <c r="I19" s="249" t="str">
        <f>IF($E19="","",VLOOKUP($E19,'1MD ELO VII-U18-FA'!$A$7:$O$22,4))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1021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1020">
        <v>8</v>
      </c>
      <c r="B21" s="348" t="str">
        <f>IF($E21="","",VLOOKUP($E21,'1MD ELO VII-U18-FA'!$A$7:$O$22,14))</f>
        <v/>
      </c>
      <c r="C21" s="248" t="str">
        <f>IF($E21="","",VLOOKUP($E21,'1MD ELO VII-U18-FA'!$A$7:$O$22,15))</f>
        <v/>
      </c>
      <c r="D21" s="248" t="str">
        <f>IF($E21="","",VLOOKUP($E21,'1MD ELO VII-U18-FA'!$A$7:$O$22,5))</f>
        <v/>
      </c>
      <c r="E21" s="349"/>
      <c r="F21" s="350" t="str">
        <f>UPPER(IF($E21="","",VLOOKUP($E21,'1MD ELO VII-U18-FA'!$A$7:$O$22,2)))</f>
        <v/>
      </c>
      <c r="G21" s="350" t="str">
        <f>IF($E21="","",VLOOKUP($E21,'1MD ELO VII-U18-FA'!$A$7:$O$22,3))</f>
        <v/>
      </c>
      <c r="H21" s="350"/>
      <c r="I21" s="350" t="str">
        <f>IF($E21="","",VLOOKUP($E21,'1MD ELO VII-U18-FA'!$A$7:$O$22,4))</f>
        <v/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1022" t="s">
        <v>257</v>
      </c>
      <c r="B54" s="1023"/>
      <c r="C54" s="1023"/>
      <c r="D54" s="1024"/>
      <c r="E54" s="1025" t="s">
        <v>274</v>
      </c>
      <c r="F54" s="1026" t="s">
        <v>275</v>
      </c>
      <c r="G54" s="1025"/>
      <c r="H54" s="1025"/>
      <c r="I54" s="1027"/>
      <c r="J54" s="1025" t="s">
        <v>274</v>
      </c>
      <c r="K54" s="1026" t="s">
        <v>276</v>
      </c>
      <c r="L54" s="1028"/>
      <c r="M54" s="1026" t="s">
        <v>277</v>
      </c>
      <c r="N54" s="1029"/>
      <c r="O54" s="1030" t="s">
        <v>278</v>
      </c>
      <c r="P54" s="1030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VII-U18-FA'!$A$7:$Q$134,2)))</f>
        <v>OROSZ BÁLINT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VII-U18-FA'!$A$7:$Q$134,2)))</f>
        <v/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1031"/>
      <c r="B57" s="1032"/>
      <c r="C57" s="1033"/>
      <c r="D57" s="1034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1035"/>
      <c r="B58" s="1036"/>
      <c r="C58" s="1036"/>
      <c r="D58" s="1037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1038"/>
      <c r="B59" s="1039"/>
      <c r="C59" s="1039"/>
      <c r="D59" s="1040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1041"/>
      <c r="B60" s="1042"/>
      <c r="C60" s="1036"/>
      <c r="D60" s="1037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1041"/>
      <c r="B61" s="1042"/>
      <c r="C61" s="1043"/>
      <c r="D61" s="1044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1045"/>
      <c r="B62" s="1046"/>
      <c r="C62" s="1047"/>
      <c r="D62" s="1048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VII-U18-FA'!Q5)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102" priority="1" stopIfTrue="1">
      <formula>AND($O$1="CU",O16="Umpire")</formula>
    </cfRule>
    <cfRule type="expression" dxfId="101" priority="2" stopIfTrue="1">
      <formula>AND($O$1="CU",O16&lt;&gt;"Umpire",P16&lt;&gt;"")</formula>
    </cfRule>
    <cfRule type="expression" dxfId="100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99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98" priority="5" stopIfTrue="1">
      <formula>AND($O$1="CU",I8="Umpire")</formula>
    </cfRule>
    <cfRule type="expression" dxfId="97" priority="6" stopIfTrue="1">
      <formula>AND($O$1="CU",I8&lt;&gt;"Umpire",J8&lt;&gt;"")</formula>
    </cfRule>
    <cfRule type="expression" dxfId="96" priority="7" stopIfTrue="1">
      <formula>AND($O$1="CU",I8&lt;&gt;"Umpire")</formula>
    </cfRule>
  </conditionalFormatting>
  <conditionalFormatting sqref="E22 E24 E26 E28 E30 E32 E34 E36 E38 E40 E42 E44 E46 E48 E50 E52">
    <cfRule type="expression" dxfId="95" priority="8" stopIfTrue="1">
      <formula>AND($E22&lt;9,$C22&gt;0)</formula>
    </cfRule>
  </conditionalFormatting>
  <conditionalFormatting sqref="F22 F24 F26 F28 F30 F32 F34 F36 F38 F40 F42 F44 F46 F48 F50">
    <cfRule type="cellIs" dxfId="94" priority="9" stopIfTrue="1" operator="equal">
      <formula>"Bye"</formula>
    </cfRule>
    <cfRule type="expression" dxfId="93" priority="10" stopIfTrue="1">
      <formula>AND($E22&lt;9,$C22&gt;0)</formula>
    </cfRule>
  </conditionalFormatting>
  <conditionalFormatting sqref="K8 M10 K12 O14 K16 M18 K20 K23 M25 K27 O29 K31 M33 K35 K39 M41 K43 O45 K47 M49 K51">
    <cfRule type="expression" dxfId="92" priority="11" stopIfTrue="1">
      <formula>J8="as"</formula>
    </cfRule>
    <cfRule type="expression" dxfId="91" priority="12" stopIfTrue="1">
      <formula>J8="bs"</formula>
    </cfRule>
  </conditionalFormatting>
  <conditionalFormatting sqref="B22 B24 B26 B28 B30 B32 B34 B36 B38 B40 B42 B44 B46 B48 B50 B52">
    <cfRule type="cellIs" dxfId="90" priority="13" stopIfTrue="1" operator="equal">
      <formula>"QA"</formula>
    </cfRule>
    <cfRule type="cellIs" dxfId="89" priority="14" stopIfTrue="1" operator="equal">
      <formula>"DA"</formula>
    </cfRule>
  </conditionalFormatting>
  <conditionalFormatting sqref="J8 L10 J12 N14 J16 L18 J20 R62">
    <cfRule type="expression" dxfId="88" priority="15" stopIfTrue="1">
      <formula>$O$1="CU"</formula>
    </cfRule>
  </conditionalFormatting>
  <conditionalFormatting sqref="E7 E21">
    <cfRule type="expression" dxfId="87" priority="16" stopIfTrue="1">
      <formula>$E7&lt;5</formula>
    </cfRule>
  </conditionalFormatting>
  <conditionalFormatting sqref="F7 F9 F11 F13 F15 F17 F19 F21">
    <cfRule type="cellIs" dxfId="86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7A7EA650-E1F0-4A40-8D70-528B99A3AD0D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947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8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0B6B-5D40-4E86-AF69-EE0FB95A37F7}">
  <dimension ref="A1:G18"/>
  <sheetViews>
    <sheetView showGridLines="0" showZeros="0" zoomScaleNormal="100" workbookViewId="0">
      <selection activeCell="A9" sqref="A9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921" t="s">
        <v>203</v>
      </c>
      <c r="B1" s="922"/>
      <c r="C1" s="922"/>
      <c r="D1" s="923"/>
      <c r="E1" s="924"/>
      <c r="F1" s="925"/>
      <c r="G1" s="925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926"/>
      <c r="G2" s="926"/>
    </row>
    <row r="3" spans="1:7" ht="6" customHeight="1" thickBot="1" x14ac:dyDescent="0.3">
      <c r="A3" s="927"/>
      <c r="B3" s="928"/>
      <c r="C3" s="928"/>
      <c r="D3" s="928"/>
      <c r="E3" s="929"/>
      <c r="F3" s="925"/>
      <c r="G3" s="925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925"/>
      <c r="G4" s="925"/>
    </row>
    <row r="5" spans="1:7" ht="15" customHeight="1" x14ac:dyDescent="0.25">
      <c r="A5" s="930" t="s">
        <v>206</v>
      </c>
      <c r="B5" s="931"/>
      <c r="C5" s="931"/>
      <c r="D5" s="931"/>
      <c r="E5" s="932"/>
      <c r="F5" s="933"/>
      <c r="G5" s="934"/>
    </row>
    <row r="6" spans="1:7" ht="24.6" x14ac:dyDescent="0.25">
      <c r="A6" s="46" t="s">
        <v>207</v>
      </c>
      <c r="B6" s="47"/>
      <c r="C6" s="935"/>
      <c r="D6" s="936"/>
      <c r="E6" s="937"/>
      <c r="F6" s="925"/>
      <c r="G6" s="925"/>
    </row>
    <row r="7" spans="1:7" ht="15" customHeight="1" x14ac:dyDescent="0.25">
      <c r="A7" s="938" t="s">
        <v>208</v>
      </c>
      <c r="B7" s="938" t="s">
        <v>209</v>
      </c>
      <c r="C7" s="938" t="s">
        <v>210</v>
      </c>
      <c r="D7" s="938" t="s">
        <v>211</v>
      </c>
      <c r="E7" s="938" t="s">
        <v>212</v>
      </c>
      <c r="F7" s="933"/>
      <c r="G7" s="934"/>
    </row>
    <row r="8" spans="1:7" ht="16.5" customHeight="1" x14ac:dyDescent="0.25">
      <c r="A8" s="52" t="s">
        <v>344</v>
      </c>
      <c r="B8" s="52"/>
      <c r="C8" s="52"/>
      <c r="D8" s="52"/>
      <c r="E8" s="52"/>
      <c r="F8" s="925"/>
      <c r="G8" s="925"/>
    </row>
    <row r="9" spans="1:7" ht="15" customHeight="1" x14ac:dyDescent="0.25">
      <c r="A9" s="930" t="s">
        <v>214</v>
      </c>
      <c r="B9" s="931"/>
      <c r="C9" s="939" t="s">
        <v>215</v>
      </c>
      <c r="D9" s="939"/>
      <c r="E9" s="940" t="s">
        <v>216</v>
      </c>
      <c r="F9" s="925"/>
      <c r="G9" s="925"/>
    </row>
    <row r="10" spans="1:7" ht="13.2" x14ac:dyDescent="0.25">
      <c r="A10" s="55">
        <v>46147</v>
      </c>
      <c r="B10" s="941"/>
      <c r="C10" s="57" t="s">
        <v>125</v>
      </c>
      <c r="D10" s="939" t="s">
        <v>292</v>
      </c>
      <c r="E10" s="58"/>
      <c r="F10" s="925"/>
      <c r="G10" s="925"/>
    </row>
    <row r="11" spans="1:7" ht="13.2" x14ac:dyDescent="0.25">
      <c r="A11" s="942"/>
      <c r="B11" s="931"/>
      <c r="C11" s="943" t="s">
        <v>217</v>
      </c>
      <c r="D11" s="943" t="s">
        <v>218</v>
      </c>
      <c r="E11" s="943" t="s">
        <v>219</v>
      </c>
      <c r="F11" s="944"/>
      <c r="G11" s="944"/>
    </row>
    <row r="12" spans="1:7" ht="13.2" x14ac:dyDescent="0.25">
      <c r="A12" s="945"/>
      <c r="B12" s="925"/>
      <c r="C12" s="63"/>
      <c r="D12" s="63" t="s">
        <v>220</v>
      </c>
      <c r="E12" s="63"/>
      <c r="F12" s="925"/>
      <c r="G12" s="925"/>
    </row>
    <row r="13" spans="1:7" ht="7.5" customHeight="1" x14ac:dyDescent="0.25">
      <c r="A13" s="944"/>
      <c r="B13" s="944"/>
      <c r="C13" s="944"/>
      <c r="D13" s="944"/>
      <c r="E13" s="946"/>
      <c r="F13" s="944"/>
      <c r="G13" s="944"/>
    </row>
    <row r="14" spans="1:7" ht="112.5" customHeight="1" x14ac:dyDescent="0.25">
      <c r="A14" s="944"/>
      <c r="B14" s="944"/>
      <c r="C14" s="944"/>
      <c r="D14" s="944"/>
      <c r="E14" s="946"/>
      <c r="F14" s="944"/>
      <c r="G14" s="944"/>
    </row>
    <row r="15" spans="1:7" ht="18.75" customHeight="1" x14ac:dyDescent="0.25">
      <c r="A15" s="947"/>
      <c r="B15" s="947"/>
      <c r="C15" s="947"/>
      <c r="D15" s="947"/>
      <c r="E15" s="946"/>
      <c r="F15" s="944"/>
      <c r="G15" s="944"/>
    </row>
    <row r="16" spans="1:7" ht="17.25" customHeight="1" x14ac:dyDescent="0.25">
      <c r="A16" s="947"/>
      <c r="B16" s="947"/>
      <c r="C16" s="947"/>
      <c r="D16" s="947"/>
      <c r="E16" s="947"/>
      <c r="F16" s="944"/>
      <c r="G16" s="944"/>
    </row>
    <row r="17" spans="1:7" ht="12.75" customHeight="1" x14ac:dyDescent="0.25">
      <c r="A17" s="948"/>
      <c r="B17" s="949"/>
      <c r="C17" s="950"/>
      <c r="D17" s="951"/>
      <c r="E17" s="946"/>
      <c r="F17" s="944"/>
      <c r="G17" s="944"/>
    </row>
    <row r="18" spans="1:7" ht="13.2" x14ac:dyDescent="0.25">
      <c r="A18" s="944"/>
      <c r="B18" s="944"/>
      <c r="C18" s="944"/>
      <c r="D18" s="944"/>
      <c r="E18" s="946"/>
      <c r="F18" s="944"/>
      <c r="G18" s="944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6AED-8E6D-4CFA-8BF5-CA423CD1709F}">
  <sheetPr>
    <pageSetUpPr fitToPage="1"/>
  </sheetPr>
  <dimension ref="A1:P42"/>
  <sheetViews>
    <sheetView showGridLines="0" showZeros="0" zoomScaleNormal="100" workbookViewId="0">
      <selection activeCell="A9" sqref="A9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952" t="str">
        <f>'Altalanos VII-U18-FB'!$A$6</f>
        <v>OB</v>
      </c>
      <c r="B1" s="953"/>
      <c r="C1" s="953"/>
      <c r="D1" s="944"/>
      <c r="E1" s="944"/>
      <c r="F1" s="954"/>
      <c r="G1" s="944"/>
      <c r="H1" s="944"/>
      <c r="I1" s="944"/>
      <c r="J1" s="944"/>
      <c r="K1" s="944"/>
      <c r="L1" s="944"/>
      <c r="M1" s="944"/>
      <c r="N1" s="955"/>
    </row>
    <row r="2" spans="1:14" ht="13.2" x14ac:dyDescent="0.25">
      <c r="A2" s="956"/>
      <c r="B2" s="957"/>
      <c r="C2" s="95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54"/>
    </row>
    <row r="3" spans="1:14" s="77" customFormat="1" ht="39.75" customHeight="1" thickBot="1" x14ac:dyDescent="0.35">
      <c r="A3" s="958"/>
      <c r="B3" s="959" t="s">
        <v>221</v>
      </c>
      <c r="C3" s="960"/>
      <c r="D3" s="961"/>
      <c r="E3" s="961"/>
      <c r="F3" s="962"/>
      <c r="G3" s="961"/>
      <c r="H3" s="963"/>
      <c r="I3" s="962"/>
      <c r="J3" s="961"/>
      <c r="K3" s="961"/>
      <c r="L3" s="961"/>
      <c r="M3" s="961"/>
      <c r="N3" s="963"/>
    </row>
    <row r="4" spans="1:14" s="84" customFormat="1" ht="9.6" x14ac:dyDescent="0.3">
      <c r="A4" s="962" t="s">
        <v>222</v>
      </c>
      <c r="B4" s="960" t="s">
        <v>215</v>
      </c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</row>
    <row r="5" spans="1:14" s="86" customFormat="1" ht="12.75" customHeight="1" x14ac:dyDescent="0.3">
      <c r="A5" s="965">
        <f>'Altalanos VII-U18-FB'!$A$10</f>
        <v>46147</v>
      </c>
      <c r="B5" s="966" t="str">
        <f>'Altalanos VII-U18-FB'!$C$10</f>
        <v>Berettyóújfalu</v>
      </c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8"/>
      <c r="N5" s="968"/>
    </row>
    <row r="6" spans="1:14" s="77" customFormat="1" ht="60" customHeight="1" thickBot="1" x14ac:dyDescent="0.35">
      <c r="A6" s="1096" t="s">
        <v>223</v>
      </c>
      <c r="B6" s="1096"/>
      <c r="C6" s="969"/>
      <c r="D6" s="969"/>
      <c r="E6" s="969"/>
      <c r="F6" s="970"/>
      <c r="G6" s="971"/>
      <c r="H6" s="969"/>
      <c r="I6" s="970"/>
      <c r="J6" s="969"/>
      <c r="K6" s="969"/>
      <c r="L6" s="969"/>
      <c r="M6" s="969"/>
      <c r="N6" s="972"/>
    </row>
    <row r="7" spans="1:14" s="84" customFormat="1" ht="13.5" hidden="1" customHeight="1" x14ac:dyDescent="0.3">
      <c r="A7" s="973"/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64"/>
    </row>
    <row r="8" spans="1:14" s="97" customFormat="1" ht="12.75" hidden="1" customHeight="1" x14ac:dyDescent="0.3">
      <c r="A8" s="975"/>
      <c r="B8" s="976"/>
      <c r="C8" s="976"/>
      <c r="D8" s="976"/>
      <c r="E8" s="976"/>
      <c r="F8" s="976"/>
      <c r="G8" s="976"/>
      <c r="H8" s="976"/>
      <c r="I8" s="976"/>
      <c r="J8" s="976"/>
      <c r="K8" s="976"/>
      <c r="L8" s="976"/>
      <c r="M8" s="976"/>
      <c r="N8" s="967"/>
    </row>
    <row r="9" spans="1:14" s="84" customFormat="1" ht="13.2" hidden="1" x14ac:dyDescent="0.3">
      <c r="A9" s="977"/>
      <c r="B9" s="978"/>
      <c r="C9" s="979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80"/>
    </row>
    <row r="10" spans="1:14" s="84" customFormat="1" ht="9.6" hidden="1" x14ac:dyDescent="0.3">
      <c r="A10" s="973"/>
      <c r="B10" s="974"/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</row>
    <row r="11" spans="1:14" s="86" customFormat="1" ht="12.75" hidden="1" customHeight="1" x14ac:dyDescent="0.3">
      <c r="A11" s="981"/>
      <c r="B11" s="982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8"/>
      <c r="N11" s="964"/>
    </row>
    <row r="12" spans="1:14" s="84" customFormat="1" ht="9.6" hidden="1" x14ac:dyDescent="0.3">
      <c r="A12" s="973"/>
      <c r="B12" s="974"/>
      <c r="C12" s="974"/>
      <c r="D12" s="974"/>
      <c r="E12" s="974"/>
      <c r="F12" s="974"/>
      <c r="G12" s="974"/>
      <c r="H12" s="974"/>
      <c r="I12" s="974"/>
      <c r="J12" s="974"/>
      <c r="K12" s="974"/>
      <c r="L12" s="974"/>
      <c r="M12" s="974"/>
      <c r="N12" s="964"/>
    </row>
    <row r="13" spans="1:14" s="97" customFormat="1" ht="12.75" hidden="1" customHeight="1" x14ac:dyDescent="0.3">
      <c r="A13" s="975"/>
      <c r="B13" s="976"/>
      <c r="C13" s="976"/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27"/>
    </row>
    <row r="14" spans="1:14" s="84" customFormat="1" ht="13.2" hidden="1" x14ac:dyDescent="0.3">
      <c r="A14" s="977"/>
      <c r="B14" s="978"/>
      <c r="C14" s="979"/>
      <c r="D14" s="978"/>
      <c r="E14" s="978"/>
      <c r="F14" s="978"/>
      <c r="G14" s="978"/>
      <c r="H14" s="978"/>
      <c r="I14" s="978"/>
      <c r="J14" s="978"/>
      <c r="K14" s="978"/>
      <c r="L14" s="978"/>
      <c r="M14" s="978"/>
      <c r="N14" s="980"/>
    </row>
    <row r="15" spans="1:14" s="84" customFormat="1" ht="9.6" hidden="1" x14ac:dyDescent="0.3">
      <c r="A15" s="973"/>
      <c r="B15" s="974"/>
      <c r="C15" s="964"/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</row>
    <row r="16" spans="1:14" s="84" customFormat="1" ht="13.2" hidden="1" x14ac:dyDescent="0.3">
      <c r="A16" s="981"/>
      <c r="B16" s="982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8"/>
      <c r="N16" s="964"/>
    </row>
    <row r="17" spans="1:16" s="84" customFormat="1" ht="9.6" hidden="1" x14ac:dyDescent="0.3">
      <c r="A17" s="973"/>
      <c r="B17" s="974"/>
      <c r="C17" s="974"/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64"/>
    </row>
    <row r="18" spans="1:16" s="97" customFormat="1" ht="12.75" hidden="1" customHeight="1" x14ac:dyDescent="0.3">
      <c r="A18" s="975"/>
      <c r="B18" s="976"/>
      <c r="C18" s="976"/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27"/>
    </row>
    <row r="19" spans="1:16" s="97" customFormat="1" ht="7.5" hidden="1" customHeight="1" thickBot="1" x14ac:dyDescent="0.35">
      <c r="A19" s="983"/>
      <c r="B19" s="983"/>
      <c r="C19" s="929"/>
      <c r="D19" s="929"/>
      <c r="E19" s="929"/>
      <c r="F19" s="929"/>
      <c r="G19" s="929"/>
      <c r="H19" s="929"/>
      <c r="I19" s="929"/>
      <c r="J19" s="929"/>
      <c r="K19" s="929"/>
      <c r="L19" s="929"/>
      <c r="M19" s="929"/>
      <c r="N19" s="927"/>
    </row>
    <row r="20" spans="1:16" s="84" customFormat="1" ht="13.8" thickBot="1" x14ac:dyDescent="0.35">
      <c r="A20" s="984" t="s">
        <v>224</v>
      </c>
      <c r="B20" s="985"/>
      <c r="C20" s="979"/>
      <c r="D20" s="978"/>
      <c r="E20" s="978"/>
      <c r="F20" s="978"/>
      <c r="G20" s="978"/>
      <c r="H20" s="978"/>
      <c r="I20" s="978"/>
      <c r="J20" s="978"/>
      <c r="K20" s="978"/>
      <c r="L20" s="978"/>
      <c r="M20" s="978"/>
      <c r="N20" s="980"/>
    </row>
    <row r="21" spans="1:16" s="84" customFormat="1" ht="9.6" x14ac:dyDescent="0.3">
      <c r="A21" s="986" t="s">
        <v>225</v>
      </c>
      <c r="B21" s="987" t="s">
        <v>226</v>
      </c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P21" s="111" t="s">
        <v>227</v>
      </c>
    </row>
    <row r="22" spans="1:16" s="84" customFormat="1" ht="19.5" customHeight="1" x14ac:dyDescent="0.3">
      <c r="A22" s="112"/>
      <c r="B22" s="113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8"/>
      <c r="N22" s="964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8"/>
      <c r="N23" s="964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8"/>
      <c r="N24" s="964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8"/>
      <c r="N25" s="964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8"/>
      <c r="N26" s="964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8"/>
      <c r="N27" s="964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8"/>
      <c r="N28" s="964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8"/>
      <c r="N29" s="964"/>
      <c r="P29" s="114" t="str">
        <f t="shared" si="0"/>
        <v xml:space="preserve"> </v>
      </c>
    </row>
    <row r="30" spans="1:16" ht="13.8" thickBot="1" x14ac:dyDescent="0.3">
      <c r="A30" s="944"/>
      <c r="B30" s="944"/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88"/>
      <c r="P30" s="118" t="s">
        <v>228</v>
      </c>
    </row>
    <row r="31" spans="1:16" ht="13.2" x14ac:dyDescent="0.25">
      <c r="A31" s="944"/>
      <c r="B31" s="944"/>
      <c r="C31" s="944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88"/>
    </row>
    <row r="32" spans="1:16" ht="13.2" x14ac:dyDescent="0.25">
      <c r="A32" s="944"/>
      <c r="B32" s="944"/>
      <c r="C32" s="944"/>
      <c r="D32" s="944"/>
      <c r="E32" s="944"/>
      <c r="F32" s="944"/>
      <c r="G32" s="944"/>
      <c r="H32" s="944"/>
      <c r="I32" s="944"/>
      <c r="J32" s="944"/>
      <c r="K32" s="944"/>
      <c r="L32" s="944"/>
      <c r="M32" s="944"/>
      <c r="N32" s="988"/>
    </row>
    <row r="33" spans="1:14" ht="13.2" x14ac:dyDescent="0.25">
      <c r="A33" s="944"/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88"/>
    </row>
    <row r="34" spans="1:14" ht="13.2" x14ac:dyDescent="0.25">
      <c r="A34" s="944"/>
      <c r="B34" s="944"/>
      <c r="C34" s="944"/>
      <c r="D34" s="944"/>
      <c r="E34" s="944"/>
      <c r="F34" s="944"/>
      <c r="G34" s="944"/>
      <c r="H34" s="944"/>
      <c r="I34" s="944"/>
      <c r="J34" s="944"/>
      <c r="K34" s="944"/>
      <c r="L34" s="944"/>
      <c r="M34" s="944"/>
      <c r="N34" s="988"/>
    </row>
    <row r="35" spans="1:14" ht="13.2" x14ac:dyDescent="0.25">
      <c r="A35" s="944"/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4"/>
      <c r="M35" s="944"/>
      <c r="N35" s="988"/>
    </row>
    <row r="36" spans="1:14" ht="13.2" x14ac:dyDescent="0.25">
      <c r="A36" s="944"/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88"/>
    </row>
    <row r="37" spans="1:14" ht="13.2" x14ac:dyDescent="0.25">
      <c r="A37" s="944"/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88"/>
    </row>
    <row r="38" spans="1:14" ht="13.2" x14ac:dyDescent="0.25">
      <c r="A38" s="944"/>
      <c r="B38" s="944"/>
      <c r="C38" s="944"/>
      <c r="D38" s="944"/>
      <c r="E38" s="944"/>
      <c r="F38" s="944"/>
      <c r="G38" s="944"/>
      <c r="H38" s="944"/>
      <c r="I38" s="944"/>
      <c r="J38" s="944"/>
      <c r="K38" s="944"/>
      <c r="L38" s="944"/>
      <c r="M38" s="944"/>
      <c r="N38" s="988"/>
    </row>
    <row r="39" spans="1:14" ht="13.2" x14ac:dyDescent="0.25">
      <c r="A39" s="944"/>
      <c r="B39" s="944"/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88"/>
    </row>
    <row r="40" spans="1:14" ht="13.2" x14ac:dyDescent="0.25">
      <c r="A40" s="944"/>
      <c r="B40" s="944"/>
      <c r="C40" s="944"/>
      <c r="D40" s="944"/>
      <c r="E40" s="944"/>
      <c r="F40" s="944"/>
      <c r="G40" s="944"/>
      <c r="H40" s="944"/>
      <c r="I40" s="944"/>
      <c r="J40" s="944"/>
      <c r="K40" s="944"/>
      <c r="L40" s="944"/>
      <c r="M40" s="944"/>
      <c r="N40" s="988"/>
    </row>
    <row r="41" spans="1:14" ht="13.2" x14ac:dyDescent="0.25">
      <c r="A41" s="944"/>
      <c r="B41" s="944"/>
      <c r="C41" s="944"/>
      <c r="D41" s="944"/>
      <c r="E41" s="944"/>
      <c r="F41" s="944"/>
      <c r="G41" s="944"/>
      <c r="H41" s="944"/>
      <c r="I41" s="944"/>
      <c r="J41" s="944"/>
      <c r="K41" s="944"/>
      <c r="L41" s="944"/>
      <c r="M41" s="944"/>
      <c r="N41" s="988"/>
    </row>
    <row r="42" spans="1:14" ht="13.2" x14ac:dyDescent="0.25">
      <c r="A42" s="944"/>
      <c r="B42" s="944"/>
      <c r="C42" s="944"/>
      <c r="D42" s="944"/>
      <c r="E42" s="944"/>
      <c r="F42" s="944"/>
      <c r="G42" s="944"/>
      <c r="H42" s="944"/>
      <c r="I42" s="944"/>
      <c r="J42" s="944"/>
      <c r="K42" s="944"/>
      <c r="L42" s="944"/>
      <c r="M42" s="944"/>
      <c r="N42" s="9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4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554A-FF58-4A7E-B4B3-919531366818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5" sqref="C15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VII-U18-FB'!$A$6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VII-U18-FB'!$A$8</f>
        <v>VII.kcs Tenisz U18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989"/>
      <c r="K3" s="990"/>
      <c r="L3" s="990"/>
      <c r="M3" s="990"/>
      <c r="N3" s="991" t="s">
        <v>233</v>
      </c>
      <c r="O3" s="992"/>
      <c r="P3" s="993"/>
      <c r="Q3" s="994"/>
    </row>
    <row r="4" spans="1:17" s="77" customFormat="1" ht="13.2" x14ac:dyDescent="0.3">
      <c r="A4" s="962" t="s">
        <v>222</v>
      </c>
      <c r="B4" s="962"/>
      <c r="C4" s="960" t="s">
        <v>215</v>
      </c>
      <c r="D4" s="962" t="s">
        <v>88</v>
      </c>
      <c r="E4" s="995"/>
      <c r="G4" s="996"/>
      <c r="H4" s="997" t="s">
        <v>234</v>
      </c>
      <c r="I4" s="99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VII-U18-FB'!$A$10</f>
        <v>46147</v>
      </c>
      <c r="B5" s="153"/>
      <c r="C5" s="154" t="str">
        <f>'Altalanos VII-U18-FB'!$C$10</f>
        <v>Berettyóújfalu</v>
      </c>
      <c r="D5" s="155" t="str">
        <f>'Altalanos VII-U18-FB'!$D$10</f>
        <v xml:space="preserve">  </v>
      </c>
      <c r="E5" s="155"/>
      <c r="F5" s="155"/>
      <c r="G5" s="155"/>
      <c r="H5" s="156">
        <f>'Altalanos VII-U18-FB'!$E$10</f>
        <v>0</v>
      </c>
      <c r="I5" s="157"/>
      <c r="J5" s="158"/>
      <c r="K5" s="156"/>
      <c r="L5" s="156"/>
      <c r="M5" s="156"/>
      <c r="N5" s="158"/>
      <c r="O5" s="155"/>
      <c r="P5" s="155"/>
      <c r="Q5" s="999"/>
    </row>
    <row r="6" spans="1:17" ht="30" customHeight="1" thickBot="1" x14ac:dyDescent="0.3">
      <c r="A6" s="1000" t="s">
        <v>235</v>
      </c>
      <c r="B6" s="1001" t="s">
        <v>225</v>
      </c>
      <c r="C6" s="1001" t="s">
        <v>226</v>
      </c>
      <c r="D6" s="1001" t="s">
        <v>236</v>
      </c>
      <c r="E6" s="1002" t="s">
        <v>237</v>
      </c>
      <c r="F6" s="1002" t="s">
        <v>238</v>
      </c>
      <c r="G6" s="1002" t="s">
        <v>239</v>
      </c>
      <c r="H6" s="1003" t="s">
        <v>240</v>
      </c>
      <c r="I6" s="1004"/>
      <c r="J6" s="165" t="s">
        <v>241</v>
      </c>
      <c r="K6" s="166" t="s">
        <v>242</v>
      </c>
      <c r="L6" s="167" t="s">
        <v>243</v>
      </c>
      <c r="M6" s="168" t="s">
        <v>244</v>
      </c>
      <c r="N6" s="1005" t="s">
        <v>245</v>
      </c>
      <c r="O6" s="1006" t="s">
        <v>246</v>
      </c>
      <c r="P6" s="171" t="s">
        <v>247</v>
      </c>
      <c r="Q6" s="1002" t="s">
        <v>248</v>
      </c>
    </row>
    <row r="7" spans="1:17" ht="18.75" customHeight="1" x14ac:dyDescent="0.25">
      <c r="A7" s="172">
        <v>1</v>
      </c>
      <c r="B7" s="173" t="s">
        <v>10</v>
      </c>
      <c r="C7" s="173"/>
      <c r="D7" s="173" t="s">
        <v>188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190</v>
      </c>
      <c r="C8" s="173"/>
      <c r="D8" s="173" t="s">
        <v>179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11</v>
      </c>
      <c r="C9" s="173"/>
      <c r="D9" s="173" t="s">
        <v>179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13</v>
      </c>
      <c r="C10" s="173"/>
      <c r="D10" s="173" t="s">
        <v>179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 t="s">
        <v>12</v>
      </c>
      <c r="C11" s="173"/>
      <c r="D11" s="173" t="s">
        <v>191</v>
      </c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 t="s">
        <v>28</v>
      </c>
      <c r="C12" s="173"/>
      <c r="D12" s="173" t="s">
        <v>193</v>
      </c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 t="s">
        <v>29</v>
      </c>
      <c r="C13" s="173"/>
      <c r="D13" s="173" t="s">
        <v>193</v>
      </c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85" priority="12" stopIfTrue="1">
      <formula>$Q7&gt;=1</formula>
    </cfRule>
  </conditionalFormatting>
  <conditionalFormatting sqref="E7:E27 E29:E37">
    <cfRule type="expression" dxfId="84" priority="2" stopIfTrue="1">
      <formula>AND(ROUNDDOWN(($A$4-E7)/365.25,0)&lt;=13,G7&lt;&gt;"OK")</formula>
    </cfRule>
    <cfRule type="expression" dxfId="83" priority="3" stopIfTrue="1">
      <formula>AND(ROUNDDOWN(($A$4-E7)/365.25,0)&lt;=14,G7&lt;&gt;"OK")</formula>
    </cfRule>
    <cfRule type="expression" dxfId="82" priority="4" stopIfTrue="1">
      <formula>AND(ROUNDDOWN(($A$4-E7)/365.25,0)&lt;=17,G7&lt;&gt;"OK")</formula>
    </cfRule>
  </conditionalFormatting>
  <conditionalFormatting sqref="B14:D14">
    <cfRule type="expression" dxfId="81" priority="16" stopIfTrue="1">
      <formula>$Q14&gt;=1</formula>
    </cfRule>
    <cfRule type="expression" dxfId="80" priority="17" stopIfTrue="1">
      <formula>$Q14&gt;=1</formula>
    </cfRule>
  </conditionalFormatting>
  <conditionalFormatting sqref="J7:J14">
    <cfRule type="cellIs" dxfId="79" priority="7" stopIfTrue="1" operator="equal">
      <formula>"Z"</formula>
    </cfRule>
  </conditionalFormatting>
  <conditionalFormatting sqref="E7:E156">
    <cfRule type="expression" dxfId="78" priority="8" stopIfTrue="1">
      <formula>AND(ROUNDDOWN(($A$4-E7)/365.25,0)&lt;=13,G7&lt;&gt;"OK")</formula>
    </cfRule>
    <cfRule type="expression" dxfId="77" priority="9" stopIfTrue="1">
      <formula>AND(ROUNDDOWN(($A$4-E7)/365.25,0)&lt;=14,G7&lt;&gt;"OK")</formula>
    </cfRule>
    <cfRule type="expression" dxfId="76" priority="10" stopIfTrue="1">
      <formula>AND(ROUNDDOWN(($A$4-E7)/365.25,0)&lt;=17,G7&lt;&gt;"OK")</formula>
    </cfRule>
  </conditionalFormatting>
  <conditionalFormatting sqref="J7:J156">
    <cfRule type="cellIs" dxfId="75" priority="11" stopIfTrue="1" operator="equal">
      <formula>"Z"</formula>
    </cfRule>
  </conditionalFormatting>
  <conditionalFormatting sqref="A7:D156">
    <cfRule type="expression" dxfId="74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6020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19444-14F1-41E5-9F65-2F45C63486EE}">
  <sheetPr>
    <tabColor indexed="11"/>
  </sheetPr>
  <dimension ref="A1:AK51"/>
  <sheetViews>
    <sheetView showZeros="0" zoomScaleNormal="100" workbookViewId="0">
      <selection activeCell="E9" sqref="E9"/>
    </sheetView>
  </sheetViews>
  <sheetFormatPr defaultColWidth="8.6640625" defaultRowHeight="12.75" customHeight="1" x14ac:dyDescent="0.25"/>
  <cols>
    <col min="1" max="1" width="6.10937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7.88671875" style="31" customWidth="1"/>
    <col min="11" max="13" width="8.5546875" style="31" customWidth="1"/>
    <col min="14" max="14" width="8.6640625" style="31"/>
    <col min="15" max="16" width="5.33203125" style="31" customWidth="1"/>
    <col min="17" max="17" width="11.5546875" style="31" customWidth="1"/>
    <col min="18" max="24" width="8.6640625" style="31"/>
    <col min="25" max="25" width="10.33203125" style="31" hidden="1" customWidth="1"/>
    <col min="26" max="37" width="9.109375" style="31" hidden="1" customWidth="1"/>
    <col min="38" max="16384" width="8.6640625" style="31"/>
  </cols>
  <sheetData>
    <row r="1" spans="1:37" ht="24" customHeight="1" x14ac:dyDescent="0.25">
      <c r="A1" s="1075" t="str">
        <f>'Altalanos VII-U18-FB'!$A$6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VII-U18-FB'!$A$8</f>
        <v>VII.kcs Tenisz U18 Fiú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962" t="s">
        <v>222</v>
      </c>
      <c r="B3" s="962"/>
      <c r="C3" s="962"/>
      <c r="D3" s="962"/>
      <c r="E3" s="962" t="s">
        <v>215</v>
      </c>
      <c r="F3" s="962"/>
      <c r="G3" s="962"/>
      <c r="H3" s="962" t="s">
        <v>88</v>
      </c>
      <c r="I3" s="962"/>
      <c r="J3" s="1007"/>
      <c r="K3" s="962"/>
      <c r="L3" s="963" t="s">
        <v>234</v>
      </c>
      <c r="M3" s="962"/>
      <c r="N3" s="227"/>
      <c r="O3" s="228"/>
      <c r="P3" s="227"/>
      <c r="Q3" s="229" t="s">
        <v>249</v>
      </c>
      <c r="R3" s="230" t="s">
        <v>250</v>
      </c>
      <c r="S3" s="230" t="s">
        <v>337</v>
      </c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VII-U18-FB'!$A$10</f>
        <v>46147</v>
      </c>
      <c r="B4" s="1076"/>
      <c r="C4" s="1076"/>
      <c r="D4" s="231"/>
      <c r="E4" s="232" t="str">
        <f>'Altalanos VII-U18-FB'!$C$10</f>
        <v>Berettyóújfalu</v>
      </c>
      <c r="F4" s="232"/>
      <c r="G4" s="232"/>
      <c r="H4" s="233"/>
      <c r="I4" s="232"/>
      <c r="J4" s="234"/>
      <c r="K4" s="233"/>
      <c r="L4" s="235">
        <f>'Altalanos VII-U18-FB'!$E$10</f>
        <v>0</v>
      </c>
      <c r="M4" s="233"/>
      <c r="N4" s="236"/>
      <c r="O4" s="237"/>
      <c r="P4" s="236"/>
      <c r="Q4" s="238" t="s">
        <v>252</v>
      </c>
      <c r="R4" s="239" t="s">
        <v>253</v>
      </c>
      <c r="S4" s="239" t="s">
        <v>328</v>
      </c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944"/>
      <c r="B5" s="944" t="s">
        <v>255</v>
      </c>
      <c r="C5" s="1049" t="s">
        <v>256</v>
      </c>
      <c r="D5" s="944" t="s">
        <v>257</v>
      </c>
      <c r="E5" s="944" t="s">
        <v>258</v>
      </c>
      <c r="F5" s="944"/>
      <c r="G5" s="944" t="s">
        <v>226</v>
      </c>
      <c r="H5" s="944"/>
      <c r="I5" s="944" t="s">
        <v>236</v>
      </c>
      <c r="J5" s="944"/>
      <c r="K5" s="1050" t="s">
        <v>259</v>
      </c>
      <c r="L5" s="1050" t="s">
        <v>260</v>
      </c>
      <c r="M5" s="1050" t="s">
        <v>261</v>
      </c>
      <c r="N5" s="213"/>
      <c r="O5" s="213"/>
      <c r="P5" s="213"/>
      <c r="Q5" s="242" t="s">
        <v>262</v>
      </c>
      <c r="R5" s="243" t="s">
        <v>263</v>
      </c>
      <c r="S5" s="243" t="s">
        <v>327</v>
      </c>
      <c r="Y5" s="224">
        <f>IF(OR('Altalanos VII-U18-FB'!$A$8="F1",'Altalanos VII-U18-FB'!$A$8="F2",'Altalanos VII-U18-FB'!$A$8="N1",'Altalanos VII-U18-FB'!$A$8="N2"),1,2)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751" t="s">
        <v>111</v>
      </c>
      <c r="B7" s="1051">
        <v>1</v>
      </c>
      <c r="C7" s="1052">
        <f>IF($B7="","",VLOOKUP($B7,'1MD ELO VII-U18-FB'!$A$7:$O$22,5))</f>
        <v>0</v>
      </c>
      <c r="D7" s="248">
        <f>IF($B7="","",VLOOKUP($B7,'1MD ELO VII-U18-FB'!$A$7:$O$22,15))</f>
        <v>0</v>
      </c>
      <c r="E7" s="350" t="str">
        <f>UPPER(IF($B7="","",VLOOKUP($B7,'1MD ELO VII-U18-FB'!$A$7:$O$22,2)))</f>
        <v>KOBRA RICHÁRD PÉTER</v>
      </c>
      <c r="F7" s="753"/>
      <c r="G7" s="350">
        <f>IF($B7="","",VLOOKUP($B7,'1MD ELO VII-U18-FB'!$A$7:$O$22,3))</f>
        <v>0</v>
      </c>
      <c r="H7" s="753"/>
      <c r="I7" s="350" t="str">
        <f>IF($B7="","",VLOOKUP($B7,'1MD ELO VII-U18-FB'!$A$7:$O$22,4))</f>
        <v>Debreceni SZC Mechwart András Gépipari és Informatikai Technikum</v>
      </c>
      <c r="J7" s="244"/>
      <c r="K7" s="1053"/>
      <c r="L7" s="1054" t="str">
        <f>IF(K7="","",CONCATENATE(VLOOKUP($Y$3,$AB$1:$AK$1,K7)," pont"))</f>
        <v/>
      </c>
      <c r="M7" s="253"/>
      <c r="N7" s="213"/>
      <c r="O7" s="213"/>
      <c r="P7" s="213"/>
      <c r="Q7" s="229" t="s">
        <v>249</v>
      </c>
      <c r="R7" s="230" t="s">
        <v>316</v>
      </c>
      <c r="S7" s="230" t="s">
        <v>345</v>
      </c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756"/>
      <c r="B8" s="1055"/>
      <c r="C8" s="245"/>
      <c r="D8" s="245"/>
      <c r="E8" s="245"/>
      <c r="F8" s="245"/>
      <c r="G8" s="245"/>
      <c r="H8" s="245"/>
      <c r="I8" s="245"/>
      <c r="J8" s="244"/>
      <c r="K8" s="756"/>
      <c r="L8" s="756"/>
      <c r="M8" s="255"/>
      <c r="N8" s="213"/>
      <c r="O8" s="213"/>
      <c r="P8" s="213"/>
      <c r="Q8" s="238" t="s">
        <v>252</v>
      </c>
      <c r="R8" s="239" t="s">
        <v>317</v>
      </c>
      <c r="S8" s="239" t="s">
        <v>346</v>
      </c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756" t="s">
        <v>101</v>
      </c>
      <c r="B9" s="1056">
        <v>3</v>
      </c>
      <c r="C9" s="1052">
        <f>IF($B9="","",VLOOKUP($B9,'1MD ELO VII-U18-FB'!$A$7:$O$22,5))</f>
        <v>0</v>
      </c>
      <c r="D9" s="248">
        <f>IF($B9="","",VLOOKUP($B9,'1MD ELO VII-U18-FB'!$A$7:$O$22,15))</f>
        <v>0</v>
      </c>
      <c r="E9" s="249" t="str">
        <f>UPPER(IF($B9="","",VLOOKUP($B9,'1MD ELO VII-U18-FB'!$A$7:$O$22,2)))</f>
        <v>KOVÁCS DÉNES</v>
      </c>
      <c r="F9" s="250"/>
      <c r="G9" s="249">
        <f>IF($B9="","",VLOOKUP($B9,'1MD ELO VII-U18-FB'!$A$7:$O$22,3))</f>
        <v>0</v>
      </c>
      <c r="H9" s="250"/>
      <c r="I9" s="249" t="str">
        <f>IF($B9="","",VLOOKUP($B9,'1MD ELO VII-U18-FB'!$A$7:$O$22,4))</f>
        <v>Tóth Árpád Gimnázium</v>
      </c>
      <c r="J9" s="244"/>
      <c r="K9" s="1053"/>
      <c r="L9" s="1054" t="str">
        <f>IF(K9="","",CONCATENATE(VLOOKUP($Y$3,$AB$1:$AK$1,K9)," pont"))</f>
        <v/>
      </c>
      <c r="M9" s="253"/>
      <c r="N9" s="213"/>
      <c r="O9" s="213"/>
      <c r="P9" s="213"/>
      <c r="Q9" s="242" t="s">
        <v>262</v>
      </c>
      <c r="R9" s="243" t="s">
        <v>318</v>
      </c>
      <c r="S9" s="243" t="s">
        <v>347</v>
      </c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756"/>
      <c r="B10" s="1055"/>
      <c r="C10" s="245"/>
      <c r="D10" s="245"/>
      <c r="E10" s="245"/>
      <c r="F10" s="245"/>
      <c r="G10" s="245"/>
      <c r="H10" s="245"/>
      <c r="I10" s="245"/>
      <c r="J10" s="244"/>
      <c r="K10" s="756"/>
      <c r="L10" s="75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756" t="s">
        <v>270</v>
      </c>
      <c r="B11" s="1056">
        <v>6</v>
      </c>
      <c r="C11" s="1052">
        <f>IF($B11="","",VLOOKUP($B11,'1MD ELO VII-U18-FB'!$A$7:$O$22,5))</f>
        <v>0</v>
      </c>
      <c r="D11" s="248">
        <f>IF($B11="","",VLOOKUP($B11,'1MD ELO VII-U18-FB'!$A$7:$O$22,15))</f>
        <v>0</v>
      </c>
      <c r="E11" s="249" t="str">
        <f>UPPER(IF($B11="","",VLOOKUP($B11,'1MD ELO VII-U18-FB'!$A$7:$O$22,2)))</f>
        <v>ZAGYVA ZSOLT</v>
      </c>
      <c r="F11" s="250"/>
      <c r="G11" s="249">
        <f>IF($B11="","",VLOOKUP($B11,'1MD ELO VII-U18-FB'!$A$7:$O$22,3))</f>
        <v>0</v>
      </c>
      <c r="H11" s="250"/>
      <c r="I11" s="249" t="str">
        <f>IF($B11="","",VLOOKUP($B11,'1MD ELO VII-U18-FB'!$A$7:$O$22,4))</f>
        <v>Debreceni SZC Bethlen Gábor Közgazdasági Technikum és Kollégium</v>
      </c>
      <c r="J11" s="244"/>
      <c r="K11" s="1053"/>
      <c r="L11" s="1054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4"/>
      <c r="B12" s="751"/>
      <c r="C12" s="245"/>
      <c r="D12" s="244"/>
      <c r="E12" s="244"/>
      <c r="F12" s="244"/>
      <c r="G12" s="244"/>
      <c r="H12" s="244"/>
      <c r="I12" s="244"/>
      <c r="J12" s="244"/>
      <c r="K12" s="245"/>
      <c r="L12" s="245"/>
      <c r="M12" s="759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751" t="s">
        <v>319</v>
      </c>
      <c r="B13" s="1051">
        <v>2</v>
      </c>
      <c r="C13" s="1052">
        <f>IF($B13="","",VLOOKUP($B13,'1MD ELO VII-U18-FB'!$A$7:$O$22,5))</f>
        <v>0</v>
      </c>
      <c r="D13" s="248">
        <f>IF($B13="","",VLOOKUP($B13,'1MD ELO VII-U18-FB'!$A$7:$O$22,15))</f>
        <v>0</v>
      </c>
      <c r="E13" s="350" t="str">
        <f>UPPER(IF($B13="","",VLOOKUP($B13,'1MD ELO VII-U18-FB'!$A$7:$O$22,2)))</f>
        <v>UJLAKI GÁBOR</v>
      </c>
      <c r="F13" s="753"/>
      <c r="G13" s="350">
        <f>IF($B13="","",VLOOKUP($B13,'1MD ELO VII-U18-FB'!$A$7:$O$22,3))</f>
        <v>0</v>
      </c>
      <c r="H13" s="753"/>
      <c r="I13" s="350" t="str">
        <f>IF($B13="","",VLOOKUP($B13,'1MD ELO VII-U18-FB'!$A$7:$O$22,4))</f>
        <v>Tóth Árpád Gimnázium</v>
      </c>
      <c r="J13" s="244"/>
      <c r="K13" s="1053"/>
      <c r="L13" s="1054" t="str">
        <f>IF(K13="","",CONCATENATE(VLOOKUP($Y$3,$AB$1:$AK$1,K13)," pont"))</f>
        <v/>
      </c>
      <c r="M13" s="253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756"/>
      <c r="B14" s="1055"/>
      <c r="C14" s="245"/>
      <c r="D14" s="245"/>
      <c r="E14" s="245"/>
      <c r="F14" s="245"/>
      <c r="G14" s="245"/>
      <c r="H14" s="245"/>
      <c r="I14" s="245"/>
      <c r="J14" s="244"/>
      <c r="K14" s="756"/>
      <c r="L14" s="756"/>
      <c r="M14" s="255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756" t="s">
        <v>100</v>
      </c>
      <c r="B15" s="1056">
        <v>4</v>
      </c>
      <c r="C15" s="1052">
        <f>IF($B15="","",VLOOKUP($B15,'1MD ELO VII-U18-FB'!$A$7:$O$22,5))</f>
        <v>0</v>
      </c>
      <c r="D15" s="248">
        <f>IF($B15="","",VLOOKUP($B15,'1MD ELO VII-U18-FB'!$A$7:$O$22,15))</f>
        <v>0</v>
      </c>
      <c r="E15" s="249" t="str">
        <f>UPPER(IF($B15="","",VLOOKUP($B15,'1MD ELO VII-U18-FB'!$A$7:$O$22,2)))</f>
        <v>HAJNAL GERGŐ</v>
      </c>
      <c r="F15" s="250"/>
      <c r="G15" s="249">
        <f>IF($B15="","",VLOOKUP($B15,'1MD ELO VII-U18-FB'!$A$7:$O$22,3))</f>
        <v>0</v>
      </c>
      <c r="H15" s="250"/>
      <c r="I15" s="249" t="str">
        <f>IF($B15="","",VLOOKUP($B15,'1MD ELO VII-U18-FB'!$A$7:$O$22,4))</f>
        <v>Tóth Árpád Gimnázium</v>
      </c>
      <c r="J15" s="244"/>
      <c r="K15" s="1053"/>
      <c r="L15" s="1054" t="str">
        <f>IF(K15="","",CONCATENATE(VLOOKUP($Y$3,$AB$1:$AK$1,K15)," pont"))</f>
        <v/>
      </c>
      <c r="M15" s="253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756"/>
      <c r="B16" s="1055"/>
      <c r="C16" s="245"/>
      <c r="D16" s="245"/>
      <c r="E16" s="245"/>
      <c r="F16" s="245"/>
      <c r="G16" s="245"/>
      <c r="H16" s="245"/>
      <c r="I16" s="245"/>
      <c r="J16" s="244"/>
      <c r="K16" s="756"/>
      <c r="L16" s="756"/>
      <c r="M16" s="255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756" t="s">
        <v>99</v>
      </c>
      <c r="B17" s="1056">
        <v>5</v>
      </c>
      <c r="C17" s="1052">
        <f>IF($B17="","",VLOOKUP($B17,'1MD ELO VII-U18-FB'!$A$7:$O$22,5))</f>
        <v>0</v>
      </c>
      <c r="D17" s="248">
        <f>IF($B17="","",VLOOKUP($B17,'1MD ELO VII-U18-FB'!$A$7:$O$22,15))</f>
        <v>0</v>
      </c>
      <c r="E17" s="249" t="str">
        <f>UPPER(IF($B17="","",VLOOKUP($B17,'1MD ELO VII-U18-FB'!$A$7:$O$22,2)))</f>
        <v>VARGA LEVENTE</v>
      </c>
      <c r="F17" s="250"/>
      <c r="G17" s="249">
        <f>IF($B17="","",VLOOKUP($B17,'1MD ELO VII-U18-FB'!$A$7:$O$22,3))</f>
        <v>0</v>
      </c>
      <c r="H17" s="250"/>
      <c r="I17" s="249" t="str">
        <f>IF($B17="","",VLOOKUP($B17,'1MD ELO VII-U18-FB'!$A$7:$O$22,4))</f>
        <v>Debreceni SZC Péchy Mihály Építőipari Technikum</v>
      </c>
      <c r="J17" s="244"/>
      <c r="K17" s="1053"/>
      <c r="L17" s="1054" t="str">
        <f>IF(K17="","",CONCATENATE(VLOOKUP($Y$3,$AB$1:$AK$1,K17)," pont"))</f>
        <v/>
      </c>
      <c r="M17" s="253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3.2" x14ac:dyDescent="0.25">
      <c r="A18" s="756"/>
      <c r="B18" s="1055"/>
      <c r="C18" s="245"/>
      <c r="D18" s="245"/>
      <c r="E18" s="245"/>
      <c r="F18" s="245"/>
      <c r="G18" s="245"/>
      <c r="H18" s="245"/>
      <c r="I18" s="245"/>
      <c r="J18" s="244"/>
      <c r="K18" s="756"/>
      <c r="L18" s="756"/>
      <c r="M18" s="255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3.2" x14ac:dyDescent="0.25">
      <c r="A19" s="756" t="s">
        <v>99</v>
      </c>
      <c r="B19" s="1056">
        <v>7</v>
      </c>
      <c r="C19" s="1052">
        <f>IF($B19="","",VLOOKUP($B19,'1MD ELO VII-U18-FB'!$A$7:$O$22,5))</f>
        <v>0</v>
      </c>
      <c r="D19" s="248">
        <f>IF($B19="","",VLOOKUP($B19,'1MD ELO VII-U18-FB'!$A$7:$O$22,15))</f>
        <v>0</v>
      </c>
      <c r="E19" s="249" t="str">
        <f>UPPER(IF($B19="","",VLOOKUP($B19,'1MD ELO VII-U18-FB'!$A$7:$O$22,2)))</f>
        <v>PETE ZSOMBOR</v>
      </c>
      <c r="F19" s="250"/>
      <c r="G19" s="249">
        <f>IF($B19="","",VLOOKUP($B19,'1MD ELO VII-U18-FB'!$A$7:$O$22,3))</f>
        <v>0</v>
      </c>
      <c r="H19" s="250"/>
      <c r="I19" s="249" t="str">
        <f>IF($B19="","",VLOOKUP($B19,'1MD ELO VII-U18-FB'!$A$7:$O$22,4))</f>
        <v>Debreceni SZC Bethlen Gábor Közgazdasági Technikum és Kollégium</v>
      </c>
      <c r="J19" s="244"/>
      <c r="K19" s="1053"/>
      <c r="L19" s="1054" t="str">
        <f>IF(K19="","",CONCATENATE(VLOOKUP($Y$3,$AB$1:$AK$1,K19)," pont"))</f>
        <v/>
      </c>
      <c r="M19" s="253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3.2" x14ac:dyDescent="0.25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3.2" x14ac:dyDescent="0.25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8.75" customHeight="1" x14ac:dyDescent="0.25">
      <c r="A22" s="244"/>
      <c r="B22" s="1077"/>
      <c r="C22" s="1077"/>
      <c r="D22" s="1078" t="str">
        <f>E7</f>
        <v>KOBRA RICHÁRD PÉTER</v>
      </c>
      <c r="E22" s="1078"/>
      <c r="F22" s="1078" t="str">
        <f>E9</f>
        <v>KOVÁCS DÉNES</v>
      </c>
      <c r="G22" s="1078"/>
      <c r="H22" s="1078" t="str">
        <f>E11</f>
        <v>ZAGYVA ZSOLT</v>
      </c>
      <c r="I22" s="1078"/>
      <c r="J22" s="244"/>
      <c r="K22" s="244"/>
      <c r="L22" s="244"/>
      <c r="M22" s="760" t="s">
        <v>259</v>
      </c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8.75" customHeight="1" x14ac:dyDescent="0.25">
      <c r="A23" s="257" t="s">
        <v>111</v>
      </c>
      <c r="B23" s="1079" t="str">
        <f>E7</f>
        <v>KOBRA RICHÁRD PÉTER</v>
      </c>
      <c r="C23" s="1079"/>
      <c r="D23" s="1080"/>
      <c r="E23" s="1080"/>
      <c r="F23" s="1081"/>
      <c r="G23" s="1081"/>
      <c r="H23" s="1081"/>
      <c r="I23" s="1081"/>
      <c r="J23" s="244"/>
      <c r="K23" s="244"/>
      <c r="L23" s="244"/>
      <c r="M23" s="1057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8.75" customHeight="1" x14ac:dyDescent="0.25">
      <c r="A24" s="257" t="s">
        <v>101</v>
      </c>
      <c r="B24" s="1079" t="str">
        <f>E9</f>
        <v>KOVÁCS DÉNES</v>
      </c>
      <c r="C24" s="1079"/>
      <c r="D24" s="1081"/>
      <c r="E24" s="1081"/>
      <c r="F24" s="1080"/>
      <c r="G24" s="1080"/>
      <c r="H24" s="1081"/>
      <c r="I24" s="1081"/>
      <c r="J24" s="244"/>
      <c r="K24" s="244"/>
      <c r="L24" s="244"/>
      <c r="M24" s="1057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8.75" customHeight="1" x14ac:dyDescent="0.25">
      <c r="A25" s="257" t="s">
        <v>270</v>
      </c>
      <c r="B25" s="1079" t="str">
        <f>E11</f>
        <v>ZAGYVA ZSOLT</v>
      </c>
      <c r="C25" s="1079"/>
      <c r="D25" s="1081"/>
      <c r="E25" s="1081"/>
      <c r="F25" s="1081"/>
      <c r="G25" s="1081"/>
      <c r="H25" s="1080"/>
      <c r="I25" s="1080"/>
      <c r="J25" s="244"/>
      <c r="K25" s="244"/>
      <c r="L25" s="244"/>
      <c r="M25" s="1057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322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8.75" customHeight="1" x14ac:dyDescent="0.25">
      <c r="A27" s="244"/>
      <c r="B27" s="1077"/>
      <c r="C27" s="1077"/>
      <c r="D27" s="1078" t="str">
        <f>E13</f>
        <v>UJLAKI GÁBOR</v>
      </c>
      <c r="E27" s="1078"/>
      <c r="F27" s="1078" t="str">
        <f>E15</f>
        <v>HAJNAL GERGŐ</v>
      </c>
      <c r="G27" s="1078"/>
      <c r="H27" s="1078" t="str">
        <f>E17</f>
        <v>VARGA LEVENTE</v>
      </c>
      <c r="I27" s="1078"/>
      <c r="J27" s="1078" t="str">
        <f>E19</f>
        <v>PETE ZSOMBOR</v>
      </c>
      <c r="K27" s="1078"/>
      <c r="L27" s="244"/>
      <c r="M27" s="322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8.75" customHeight="1" x14ac:dyDescent="0.25">
      <c r="A28" s="257" t="s">
        <v>319</v>
      </c>
      <c r="B28" s="1079" t="str">
        <f>E13</f>
        <v>UJLAKI GÁBOR</v>
      </c>
      <c r="C28" s="1079"/>
      <c r="D28" s="1080"/>
      <c r="E28" s="1080"/>
      <c r="F28" s="1081"/>
      <c r="G28" s="1081"/>
      <c r="H28" s="1081"/>
      <c r="I28" s="1081"/>
      <c r="J28" s="1078"/>
      <c r="K28" s="1078"/>
      <c r="L28" s="244"/>
      <c r="M28" s="1057"/>
    </row>
    <row r="29" spans="1:37" ht="18.75" customHeight="1" x14ac:dyDescent="0.25">
      <c r="A29" s="257" t="s">
        <v>100</v>
      </c>
      <c r="B29" s="1079" t="str">
        <f>E15</f>
        <v>HAJNAL GERGŐ</v>
      </c>
      <c r="C29" s="1079"/>
      <c r="D29" s="1081"/>
      <c r="E29" s="1081"/>
      <c r="F29" s="1080"/>
      <c r="G29" s="1080"/>
      <c r="H29" s="1081"/>
      <c r="I29" s="1081"/>
      <c r="J29" s="1081"/>
      <c r="K29" s="1081"/>
      <c r="L29" s="244"/>
      <c r="M29" s="1057"/>
    </row>
    <row r="30" spans="1:37" ht="18.75" customHeight="1" x14ac:dyDescent="0.25">
      <c r="A30" s="257" t="s">
        <v>99</v>
      </c>
      <c r="B30" s="1079" t="str">
        <f>E17</f>
        <v>VARGA LEVENTE</v>
      </c>
      <c r="C30" s="1079"/>
      <c r="D30" s="1081"/>
      <c r="E30" s="1081"/>
      <c r="F30" s="1081"/>
      <c r="G30" s="1081"/>
      <c r="H30" s="1080"/>
      <c r="I30" s="1080"/>
      <c r="J30" s="1081"/>
      <c r="K30" s="1081"/>
      <c r="L30" s="244"/>
      <c r="M30" s="1057"/>
    </row>
    <row r="31" spans="1:37" ht="18.75" customHeight="1" x14ac:dyDescent="0.25">
      <c r="A31" s="257" t="s">
        <v>348</v>
      </c>
      <c r="B31" s="1079" t="str">
        <f>E19</f>
        <v>PETE ZSOMBOR</v>
      </c>
      <c r="C31" s="1079"/>
      <c r="D31" s="1081"/>
      <c r="E31" s="1081"/>
      <c r="F31" s="1081"/>
      <c r="G31" s="1081"/>
      <c r="H31" s="1078"/>
      <c r="I31" s="1078"/>
      <c r="J31" s="1080"/>
      <c r="K31" s="1080"/>
      <c r="L31" s="244"/>
      <c r="M31" s="1057"/>
    </row>
    <row r="32" spans="1:37" ht="18.75" customHeight="1" x14ac:dyDescent="0.25">
      <c r="A32" s="1058"/>
      <c r="B32" s="1059"/>
      <c r="C32" s="1059"/>
      <c r="D32" s="1058"/>
      <c r="E32" s="1058"/>
      <c r="F32" s="1058"/>
      <c r="G32" s="1058"/>
      <c r="H32" s="1058"/>
      <c r="I32" s="1058"/>
      <c r="J32" s="244"/>
      <c r="K32" s="244"/>
      <c r="L32" s="244"/>
      <c r="M32" s="1060"/>
    </row>
    <row r="33" spans="1:19" ht="13.2" x14ac:dyDescent="0.25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</row>
    <row r="34" spans="1:19" ht="13.2" x14ac:dyDescent="0.25">
      <c r="A34" s="244" t="s">
        <v>297</v>
      </c>
      <c r="B34" s="244"/>
      <c r="C34" s="1094" t="str">
        <f>IF(M23=1,B23,IF(M24=1,B24,IF(M25=1,B25,"")))</f>
        <v/>
      </c>
      <c r="D34" s="1094"/>
      <c r="E34" s="756" t="s">
        <v>320</v>
      </c>
      <c r="F34" s="1094" t="str">
        <f>IF(M28=1,B28,IF(M29=1,B29,IF(M30=1,B30,IF(M31=1,B31,""))))</f>
        <v/>
      </c>
      <c r="G34" s="1094"/>
      <c r="H34" s="244"/>
      <c r="I34" s="258"/>
      <c r="J34" s="244"/>
      <c r="K34" s="244"/>
      <c r="L34" s="244"/>
      <c r="M34" s="244"/>
    </row>
    <row r="35" spans="1:19" ht="13.2" x14ac:dyDescent="0.25">
      <c r="A35" s="244"/>
      <c r="B35" s="244"/>
      <c r="C35" s="244"/>
      <c r="D35" s="244"/>
      <c r="E35" s="244"/>
      <c r="F35" s="756"/>
      <c r="G35" s="756"/>
      <c r="H35" s="244"/>
      <c r="I35" s="244"/>
      <c r="J35" s="244"/>
      <c r="K35" s="244"/>
      <c r="L35" s="244"/>
      <c r="M35" s="244"/>
    </row>
    <row r="36" spans="1:19" ht="13.2" x14ac:dyDescent="0.25">
      <c r="A36" s="244" t="s">
        <v>321</v>
      </c>
      <c r="B36" s="244"/>
      <c r="C36" s="1094" t="str">
        <f>IF(M23=2,B23,IF(M24=2,B24,IF(M25=2,B25,"")))</f>
        <v/>
      </c>
      <c r="D36" s="1094"/>
      <c r="E36" s="756" t="s">
        <v>320</v>
      </c>
      <c r="F36" s="1094" t="str">
        <f>IF(M28=2,B28,IF(M29=2,B29,IF(M30=2,B30,IF(M31=2,B31,""))))</f>
        <v/>
      </c>
      <c r="G36" s="1094"/>
      <c r="H36" s="244"/>
      <c r="I36" s="258"/>
      <c r="J36" s="244"/>
      <c r="K36" s="244"/>
      <c r="L36" s="244"/>
      <c r="M36" s="244"/>
    </row>
    <row r="37" spans="1:19" ht="13.2" x14ac:dyDescent="0.25">
      <c r="A37" s="244"/>
      <c r="B37" s="244"/>
      <c r="C37" s="762"/>
      <c r="D37" s="762"/>
      <c r="E37" s="756"/>
      <c r="F37" s="762"/>
      <c r="G37" s="762"/>
      <c r="H37" s="244"/>
      <c r="I37" s="244"/>
      <c r="J37" s="244"/>
      <c r="K37" s="244"/>
      <c r="L37" s="244"/>
      <c r="M37" s="244"/>
    </row>
    <row r="38" spans="1:19" ht="13.2" x14ac:dyDescent="0.25">
      <c r="A38" s="244" t="s">
        <v>322</v>
      </c>
      <c r="B38" s="244"/>
      <c r="C38" s="1094" t="str">
        <f>IF(M23=3,B23,IF(M24=3,B24,IF(M25=3,B25,"")))</f>
        <v/>
      </c>
      <c r="D38" s="1094"/>
      <c r="E38" s="756" t="s">
        <v>320</v>
      </c>
      <c r="F38" s="1094" t="str">
        <f>IF(M28=3,B28,IF(M29=3,B29,IF(M30=3,B30,IF(M31=3,B31,""))))</f>
        <v/>
      </c>
      <c r="G38" s="1094"/>
      <c r="H38" s="244"/>
      <c r="I38" s="258"/>
      <c r="J38" s="244"/>
      <c r="K38" s="244"/>
      <c r="L38" s="244"/>
      <c r="M38" s="244"/>
    </row>
    <row r="39" spans="1:19" ht="13.2" x14ac:dyDescent="0.2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  <c r="L39" s="244"/>
      <c r="M39" s="244"/>
    </row>
    <row r="40" spans="1:19" ht="13.2" x14ac:dyDescent="0.2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58"/>
      <c r="M40" s="244"/>
      <c r="O40" s="213"/>
      <c r="P40" s="213"/>
      <c r="Q40" s="213"/>
      <c r="R40" s="213"/>
      <c r="S40" s="213"/>
    </row>
    <row r="41" spans="1:19" ht="13.2" x14ac:dyDescent="0.25">
      <c r="A41" s="1022" t="s">
        <v>257</v>
      </c>
      <c r="B41" s="1023"/>
      <c r="C41" s="1024"/>
      <c r="D41" s="1061" t="s">
        <v>274</v>
      </c>
      <c r="E41" s="1062" t="s">
        <v>275</v>
      </c>
      <c r="F41" s="1063"/>
      <c r="G41" s="1061" t="s">
        <v>274</v>
      </c>
      <c r="H41" s="1062" t="s">
        <v>276</v>
      </c>
      <c r="I41" s="1064"/>
      <c r="J41" s="1062" t="s">
        <v>277</v>
      </c>
      <c r="K41" s="1065" t="s">
        <v>278</v>
      </c>
      <c r="L41" s="944"/>
      <c r="M41" s="1063"/>
      <c r="O41" s="213"/>
      <c r="P41" s="269"/>
      <c r="Q41" s="269"/>
      <c r="R41" s="227"/>
      <c r="S41" s="213"/>
    </row>
    <row r="42" spans="1:19" ht="13.2" x14ac:dyDescent="0.25">
      <c r="A42" s="270" t="s">
        <v>279</v>
      </c>
      <c r="B42" s="271"/>
      <c r="C42" s="272"/>
      <c r="D42" s="273">
        <v>1</v>
      </c>
      <c r="E42" s="1082" t="str">
        <f>IF(D42&gt;$R$44,0,UPPER(VLOOKUP(D42,'1MD ELO VII-U18-FB'!$A$7:$Q$134,2)))</f>
        <v>KOBRA RICHÁRD PÉTER</v>
      </c>
      <c r="F42" s="1082"/>
      <c r="G42" s="274" t="s">
        <v>280</v>
      </c>
      <c r="H42" s="271"/>
      <c r="I42" s="275"/>
      <c r="J42" s="276"/>
      <c r="K42" s="277" t="s">
        <v>281</v>
      </c>
      <c r="L42" s="278"/>
      <c r="M42" s="297"/>
      <c r="O42" s="213"/>
      <c r="P42" s="228"/>
      <c r="Q42" s="228"/>
      <c r="R42" s="280"/>
      <c r="S42" s="213"/>
    </row>
    <row r="43" spans="1:19" ht="13.2" x14ac:dyDescent="0.25">
      <c r="A43" s="281" t="s">
        <v>282</v>
      </c>
      <c r="B43" s="282"/>
      <c r="C43" s="283"/>
      <c r="D43" s="284">
        <v>2</v>
      </c>
      <c r="E43" s="1083" t="str">
        <f>IF(D43&gt;$R$44,0,UPPER(VLOOKUP(D43,'1MD ELO VII-U18-FB'!$A$7:$Q$134,2)))</f>
        <v>UJLAKI GÁBOR</v>
      </c>
      <c r="F43" s="1083"/>
      <c r="G43" s="285" t="s">
        <v>283</v>
      </c>
      <c r="H43" s="286"/>
      <c r="I43" s="287"/>
      <c r="J43" s="288"/>
      <c r="K43" s="289"/>
      <c r="L43" s="258"/>
      <c r="M43" s="290"/>
      <c r="O43" s="213"/>
      <c r="P43" s="280"/>
      <c r="Q43" s="291"/>
      <c r="R43" s="280"/>
      <c r="S43" s="213"/>
    </row>
    <row r="44" spans="1:19" ht="13.2" x14ac:dyDescent="0.25">
      <c r="A44" s="1031"/>
      <c r="B44" s="1032"/>
      <c r="C44" s="1034"/>
      <c r="D44" s="284"/>
      <c r="E44" s="295"/>
      <c r="F44" s="296"/>
      <c r="G44" s="285" t="s">
        <v>284</v>
      </c>
      <c r="H44" s="286"/>
      <c r="I44" s="287"/>
      <c r="J44" s="288"/>
      <c r="K44" s="277" t="s">
        <v>285</v>
      </c>
      <c r="L44" s="278"/>
      <c r="M44" s="297"/>
      <c r="O44" s="213"/>
      <c r="P44" s="228"/>
      <c r="Q44" s="228"/>
      <c r="R44" s="316">
        <f>MIN(4,'1MD ELO VII-U18-FB'!Q2)</f>
        <v>4</v>
      </c>
      <c r="S44" s="213"/>
    </row>
    <row r="45" spans="1:19" ht="13.2" x14ac:dyDescent="0.25">
      <c r="A45" s="1035"/>
      <c r="B45" s="1036"/>
      <c r="C45" s="1037"/>
      <c r="D45" s="284"/>
      <c r="E45" s="295"/>
      <c r="F45" s="296"/>
      <c r="G45" s="285" t="s">
        <v>286</v>
      </c>
      <c r="H45" s="286"/>
      <c r="I45" s="287"/>
      <c r="J45" s="288"/>
      <c r="K45" s="301"/>
      <c r="L45" s="296"/>
      <c r="M45" s="279"/>
      <c r="O45" s="213"/>
      <c r="P45" s="280"/>
      <c r="Q45" s="291"/>
      <c r="R45" s="280"/>
      <c r="S45" s="213"/>
    </row>
    <row r="46" spans="1:19" ht="13.2" x14ac:dyDescent="0.25">
      <c r="A46" s="1038"/>
      <c r="B46" s="1039"/>
      <c r="C46" s="1040"/>
      <c r="D46" s="284"/>
      <c r="E46" s="295"/>
      <c r="F46" s="296"/>
      <c r="G46" s="285" t="s">
        <v>287</v>
      </c>
      <c r="H46" s="286"/>
      <c r="I46" s="287"/>
      <c r="J46" s="288"/>
      <c r="K46" s="281"/>
      <c r="L46" s="258"/>
      <c r="M46" s="290"/>
      <c r="O46" s="213"/>
      <c r="P46" s="280"/>
      <c r="Q46" s="291"/>
      <c r="R46" s="280"/>
      <c r="S46" s="213"/>
    </row>
    <row r="47" spans="1:19" ht="13.2" x14ac:dyDescent="0.25">
      <c r="A47" s="1041"/>
      <c r="B47" s="1042"/>
      <c r="C47" s="1037"/>
      <c r="D47" s="284"/>
      <c r="E47" s="295"/>
      <c r="F47" s="296"/>
      <c r="G47" s="285" t="s">
        <v>288</v>
      </c>
      <c r="H47" s="286"/>
      <c r="I47" s="287"/>
      <c r="J47" s="288"/>
      <c r="K47" s="277" t="s">
        <v>233</v>
      </c>
      <c r="L47" s="278"/>
      <c r="M47" s="297"/>
      <c r="O47" s="213"/>
      <c r="P47" s="228"/>
      <c r="Q47" s="228"/>
      <c r="R47" s="280"/>
      <c r="S47" s="213"/>
    </row>
    <row r="48" spans="1:19" ht="13.2" x14ac:dyDescent="0.25">
      <c r="A48" s="1041"/>
      <c r="B48" s="1042"/>
      <c r="C48" s="1044"/>
      <c r="D48" s="284"/>
      <c r="E48" s="295"/>
      <c r="F48" s="296"/>
      <c r="G48" s="285" t="s">
        <v>289</v>
      </c>
      <c r="H48" s="286"/>
      <c r="I48" s="287"/>
      <c r="J48" s="288"/>
      <c r="K48" s="301"/>
      <c r="L48" s="296"/>
      <c r="M48" s="279"/>
      <c r="O48" s="213"/>
      <c r="P48" s="280"/>
      <c r="Q48" s="291"/>
      <c r="R48" s="280"/>
      <c r="S48" s="213"/>
    </row>
    <row r="49" spans="1:19" ht="13.2" x14ac:dyDescent="0.25">
      <c r="A49" s="1045"/>
      <c r="B49" s="1046"/>
      <c r="C49" s="1048"/>
      <c r="D49" s="311"/>
      <c r="E49" s="312"/>
      <c r="F49" s="258"/>
      <c r="G49" s="313" t="s">
        <v>290</v>
      </c>
      <c r="H49" s="282"/>
      <c r="I49" s="314"/>
      <c r="J49" s="315"/>
      <c r="K49" s="281">
        <f>L4</f>
        <v>0</v>
      </c>
      <c r="L49" s="258"/>
      <c r="M49" s="290"/>
      <c r="O49" s="213"/>
      <c r="P49" s="280"/>
      <c r="Q49" s="291"/>
      <c r="R49" s="316"/>
      <c r="S49" s="213"/>
    </row>
    <row r="50" spans="1:19" ht="13.2" x14ac:dyDescent="0.25">
      <c r="O50" s="213"/>
      <c r="P50" s="213"/>
      <c r="Q50" s="213"/>
      <c r="R50" s="213"/>
      <c r="S50" s="213"/>
    </row>
    <row r="51" spans="1:19" ht="13.2" x14ac:dyDescent="0.25">
      <c r="O51" s="213"/>
      <c r="P51" s="213"/>
      <c r="Q51" s="213"/>
      <c r="R51" s="213"/>
      <c r="S51" s="213"/>
    </row>
  </sheetData>
  <sheetProtection selectLockedCells="1" selectUnlockedCells="1"/>
  <mergeCells count="51">
    <mergeCell ref="C36:D36"/>
    <mergeCell ref="F36:G36"/>
    <mergeCell ref="C38:D38"/>
    <mergeCell ref="F38:G38"/>
    <mergeCell ref="E42:F42"/>
    <mergeCell ref="E43:F43"/>
    <mergeCell ref="B31:C31"/>
    <mergeCell ref="D31:E31"/>
    <mergeCell ref="F31:G31"/>
    <mergeCell ref="H31:I31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J27:K27"/>
    <mergeCell ref="B28:C28"/>
    <mergeCell ref="D28:E28"/>
    <mergeCell ref="F28:G28"/>
    <mergeCell ref="H28:I28"/>
    <mergeCell ref="J28:K28"/>
    <mergeCell ref="B25:C25"/>
    <mergeCell ref="D25:E25"/>
    <mergeCell ref="F25:G25"/>
    <mergeCell ref="H25:I25"/>
    <mergeCell ref="B27:C27"/>
    <mergeCell ref="D27:E27"/>
    <mergeCell ref="F27:G27"/>
    <mergeCell ref="H27:I27"/>
    <mergeCell ref="B23:C23"/>
    <mergeCell ref="D23:E23"/>
    <mergeCell ref="F23:G23"/>
    <mergeCell ref="H23:I23"/>
    <mergeCell ref="B24:C24"/>
    <mergeCell ref="D24:E24"/>
    <mergeCell ref="F24:G24"/>
    <mergeCell ref="H24:I24"/>
    <mergeCell ref="A1:F1"/>
    <mergeCell ref="A4:C4"/>
    <mergeCell ref="B22:C22"/>
    <mergeCell ref="D22:E22"/>
    <mergeCell ref="F22:G22"/>
    <mergeCell ref="H22:I22"/>
  </mergeCells>
  <conditionalFormatting sqref="R44 R49">
    <cfRule type="expression" dxfId="73" priority="1" stopIfTrue="1">
      <formula>$O$1="CU"</formula>
    </cfRule>
  </conditionalFormatting>
  <conditionalFormatting sqref="E7 E9 E11 E13 E15 E17 E19">
    <cfRule type="cellIs" dxfId="72" priority="3" stopIfTrue="1" operator="equal">
      <formula>"Bye"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DE0-DA6E-4BF3-AE23-5AC4DEE81839}">
  <dimension ref="A1:G18"/>
  <sheetViews>
    <sheetView showGridLines="0" showZeros="0" zoomScaleNormal="100" workbookViewId="0">
      <selection activeCell="B23" sqref="B23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921" t="s">
        <v>203</v>
      </c>
      <c r="B1" s="922"/>
      <c r="C1" s="922"/>
      <c r="D1" s="923"/>
      <c r="E1" s="924"/>
      <c r="F1" s="925"/>
      <c r="G1" s="925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926"/>
      <c r="G2" s="926"/>
    </row>
    <row r="3" spans="1:7" ht="6" customHeight="1" thickBot="1" x14ac:dyDescent="0.3">
      <c r="A3" s="927"/>
      <c r="B3" s="928"/>
      <c r="C3" s="928"/>
      <c r="D3" s="928"/>
      <c r="E3" s="929"/>
      <c r="F3" s="925"/>
      <c r="G3" s="925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925"/>
      <c r="G4" s="925"/>
    </row>
    <row r="5" spans="1:7" ht="15" customHeight="1" x14ac:dyDescent="0.25">
      <c r="A5" s="930" t="s">
        <v>206</v>
      </c>
      <c r="B5" s="931"/>
      <c r="C5" s="931"/>
      <c r="D5" s="931"/>
      <c r="E5" s="932"/>
      <c r="F5" s="933"/>
      <c r="G5" s="934"/>
    </row>
    <row r="6" spans="1:7" ht="24.6" x14ac:dyDescent="0.25">
      <c r="A6" s="46" t="s">
        <v>207</v>
      </c>
      <c r="B6" s="47"/>
      <c r="C6" s="935"/>
      <c r="D6" s="936"/>
      <c r="E6" s="937"/>
      <c r="F6" s="925"/>
      <c r="G6" s="925"/>
    </row>
    <row r="7" spans="1:7" ht="15" customHeight="1" x14ac:dyDescent="0.25">
      <c r="A7" s="938" t="s">
        <v>208</v>
      </c>
      <c r="B7" s="938" t="s">
        <v>209</v>
      </c>
      <c r="C7" s="938" t="s">
        <v>210</v>
      </c>
      <c r="D7" s="938" t="s">
        <v>211</v>
      </c>
      <c r="E7" s="938" t="s">
        <v>212</v>
      </c>
      <c r="F7" s="933"/>
      <c r="G7" s="934"/>
    </row>
    <row r="8" spans="1:7" ht="16.5" customHeight="1" x14ac:dyDescent="0.25">
      <c r="A8" s="52" t="s">
        <v>349</v>
      </c>
      <c r="B8" s="52"/>
      <c r="C8" s="52"/>
      <c r="D8" s="52"/>
      <c r="E8" s="52"/>
      <c r="F8" s="925"/>
      <c r="G8" s="925"/>
    </row>
    <row r="9" spans="1:7" ht="15" customHeight="1" x14ac:dyDescent="0.25">
      <c r="A9" s="930" t="s">
        <v>214</v>
      </c>
      <c r="B9" s="931"/>
      <c r="C9" s="939" t="s">
        <v>215</v>
      </c>
      <c r="D9" s="939"/>
      <c r="E9" s="940" t="s">
        <v>216</v>
      </c>
      <c r="F9" s="925"/>
      <c r="G9" s="925"/>
    </row>
    <row r="10" spans="1:7" ht="13.2" x14ac:dyDescent="0.25">
      <c r="A10" s="55">
        <v>46147</v>
      </c>
      <c r="B10" s="941"/>
      <c r="C10" s="57" t="s">
        <v>125</v>
      </c>
      <c r="D10" s="939" t="s">
        <v>292</v>
      </c>
      <c r="E10" s="58"/>
      <c r="F10" s="925"/>
      <c r="G10" s="925"/>
    </row>
    <row r="11" spans="1:7" ht="13.2" x14ac:dyDescent="0.25">
      <c r="A11" s="942"/>
      <c r="B11" s="931"/>
      <c r="C11" s="943" t="s">
        <v>217</v>
      </c>
      <c r="D11" s="943" t="s">
        <v>218</v>
      </c>
      <c r="E11" s="943" t="s">
        <v>219</v>
      </c>
      <c r="F11" s="944"/>
      <c r="G11" s="944"/>
    </row>
    <row r="12" spans="1:7" ht="13.2" x14ac:dyDescent="0.25">
      <c r="A12" s="945"/>
      <c r="B12" s="925"/>
      <c r="C12" s="63"/>
      <c r="D12" s="63" t="s">
        <v>220</v>
      </c>
      <c r="E12" s="63"/>
      <c r="F12" s="925"/>
      <c r="G12" s="925"/>
    </row>
    <row r="13" spans="1:7" ht="7.5" customHeight="1" x14ac:dyDescent="0.25">
      <c r="A13" s="944"/>
      <c r="B13" s="944"/>
      <c r="C13" s="944"/>
      <c r="D13" s="944"/>
      <c r="E13" s="946"/>
      <c r="F13" s="944"/>
      <c r="G13" s="944"/>
    </row>
    <row r="14" spans="1:7" ht="112.5" customHeight="1" x14ac:dyDescent="0.25">
      <c r="A14" s="944"/>
      <c r="B14" s="944"/>
      <c r="C14" s="944"/>
      <c r="D14" s="944"/>
      <c r="E14" s="946"/>
      <c r="F14" s="944"/>
      <c r="G14" s="944"/>
    </row>
    <row r="15" spans="1:7" ht="18.75" customHeight="1" x14ac:dyDescent="0.25">
      <c r="A15" s="947"/>
      <c r="B15" s="947"/>
      <c r="C15" s="947"/>
      <c r="D15" s="947"/>
      <c r="E15" s="946"/>
      <c r="F15" s="944"/>
      <c r="G15" s="944"/>
    </row>
    <row r="16" spans="1:7" ht="17.25" customHeight="1" x14ac:dyDescent="0.25">
      <c r="A16" s="947"/>
      <c r="B16" s="947"/>
      <c r="C16" s="947"/>
      <c r="D16" s="947"/>
      <c r="E16" s="947"/>
      <c r="F16" s="944"/>
      <c r="G16" s="944"/>
    </row>
    <row r="17" spans="1:7" ht="12.75" customHeight="1" x14ac:dyDescent="0.25">
      <c r="A17" s="948"/>
      <c r="B17" s="949"/>
      <c r="C17" s="950"/>
      <c r="D17" s="951"/>
      <c r="E17" s="946"/>
      <c r="F17" s="944"/>
      <c r="G17" s="944"/>
    </row>
    <row r="18" spans="1:7" ht="13.2" x14ac:dyDescent="0.25">
      <c r="A18" s="944"/>
      <c r="B18" s="944"/>
      <c r="C18" s="944"/>
      <c r="D18" s="944"/>
      <c r="E18" s="946"/>
      <c r="F18" s="944"/>
      <c r="G18" s="944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7DE6-CA25-48B5-9FB7-1A84BC49BB54}">
  <sheetPr>
    <pageSetUpPr fitToPage="1"/>
  </sheetPr>
  <dimension ref="A1:P42"/>
  <sheetViews>
    <sheetView showGridLines="0" showZeros="0" zoomScaleNormal="100" workbookViewId="0">
      <selection activeCell="B23" sqref="B23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952" t="str">
        <f>'Altalanos VII-U18-LB'!$A$6</f>
        <v>OB</v>
      </c>
      <c r="B1" s="953"/>
      <c r="C1" s="953"/>
      <c r="D1" s="944"/>
      <c r="E1" s="944"/>
      <c r="F1" s="954"/>
      <c r="G1" s="944"/>
      <c r="H1" s="944"/>
      <c r="I1" s="944"/>
      <c r="J1" s="944"/>
      <c r="K1" s="944"/>
      <c r="L1" s="944"/>
      <c r="M1" s="944"/>
      <c r="N1" s="955"/>
    </row>
    <row r="2" spans="1:14" ht="13.2" x14ac:dyDescent="0.25">
      <c r="A2" s="956"/>
      <c r="B2" s="957"/>
      <c r="C2" s="95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54"/>
    </row>
    <row r="3" spans="1:14" s="77" customFormat="1" ht="39.75" customHeight="1" thickBot="1" x14ac:dyDescent="0.35">
      <c r="A3" s="958"/>
      <c r="B3" s="959" t="s">
        <v>221</v>
      </c>
      <c r="C3" s="960"/>
      <c r="D3" s="961"/>
      <c r="E3" s="961"/>
      <c r="F3" s="962"/>
      <c r="G3" s="961"/>
      <c r="H3" s="963"/>
      <c r="I3" s="962"/>
      <c r="J3" s="961"/>
      <c r="K3" s="961"/>
      <c r="L3" s="961"/>
      <c r="M3" s="961"/>
      <c r="N3" s="963"/>
    </row>
    <row r="4" spans="1:14" s="84" customFormat="1" ht="9.6" x14ac:dyDescent="0.3">
      <c r="A4" s="962" t="s">
        <v>222</v>
      </c>
      <c r="B4" s="960" t="s">
        <v>215</v>
      </c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</row>
    <row r="5" spans="1:14" s="86" customFormat="1" ht="12.75" customHeight="1" x14ac:dyDescent="0.3">
      <c r="A5" s="965">
        <f>'Altalanos VII-U18-LB'!$A$10</f>
        <v>46147</v>
      </c>
      <c r="B5" s="966" t="str">
        <f>'Altalanos VII-U18-LB'!$C$10</f>
        <v>Berettyóújfalu</v>
      </c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8"/>
      <c r="N5" s="968"/>
    </row>
    <row r="6" spans="1:14" s="77" customFormat="1" ht="60" customHeight="1" thickBot="1" x14ac:dyDescent="0.35">
      <c r="A6" s="1096" t="s">
        <v>223</v>
      </c>
      <c r="B6" s="1096"/>
      <c r="C6" s="969"/>
      <c r="D6" s="969"/>
      <c r="E6" s="969"/>
      <c r="F6" s="970"/>
      <c r="G6" s="971"/>
      <c r="H6" s="969"/>
      <c r="I6" s="970"/>
      <c r="J6" s="969"/>
      <c r="K6" s="969"/>
      <c r="L6" s="969"/>
      <c r="M6" s="969"/>
      <c r="N6" s="972"/>
    </row>
    <row r="7" spans="1:14" s="84" customFormat="1" ht="13.5" hidden="1" customHeight="1" x14ac:dyDescent="0.3">
      <c r="A7" s="973"/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64"/>
    </row>
    <row r="8" spans="1:14" s="97" customFormat="1" ht="12.75" hidden="1" customHeight="1" x14ac:dyDescent="0.3">
      <c r="A8" s="975"/>
      <c r="B8" s="976"/>
      <c r="C8" s="976"/>
      <c r="D8" s="976"/>
      <c r="E8" s="976"/>
      <c r="F8" s="976"/>
      <c r="G8" s="976"/>
      <c r="H8" s="976"/>
      <c r="I8" s="976"/>
      <c r="J8" s="976"/>
      <c r="K8" s="976"/>
      <c r="L8" s="976"/>
      <c r="M8" s="976"/>
      <c r="N8" s="967"/>
    </row>
    <row r="9" spans="1:14" s="84" customFormat="1" ht="13.2" hidden="1" x14ac:dyDescent="0.3">
      <c r="A9" s="977"/>
      <c r="B9" s="978"/>
      <c r="C9" s="979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80"/>
    </row>
    <row r="10" spans="1:14" s="84" customFormat="1" ht="9.6" hidden="1" x14ac:dyDescent="0.3">
      <c r="A10" s="973"/>
      <c r="B10" s="974"/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</row>
    <row r="11" spans="1:14" s="86" customFormat="1" ht="12.75" hidden="1" customHeight="1" x14ac:dyDescent="0.3">
      <c r="A11" s="981"/>
      <c r="B11" s="982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8"/>
      <c r="N11" s="964"/>
    </row>
    <row r="12" spans="1:14" s="84" customFormat="1" ht="9.6" hidden="1" x14ac:dyDescent="0.3">
      <c r="A12" s="973"/>
      <c r="B12" s="974"/>
      <c r="C12" s="974"/>
      <c r="D12" s="974"/>
      <c r="E12" s="974"/>
      <c r="F12" s="974"/>
      <c r="G12" s="974"/>
      <c r="H12" s="974"/>
      <c r="I12" s="974"/>
      <c r="J12" s="974"/>
      <c r="K12" s="974"/>
      <c r="L12" s="974"/>
      <c r="M12" s="974"/>
      <c r="N12" s="964"/>
    </row>
    <row r="13" spans="1:14" s="97" customFormat="1" ht="12.75" hidden="1" customHeight="1" x14ac:dyDescent="0.3">
      <c r="A13" s="975"/>
      <c r="B13" s="976"/>
      <c r="C13" s="976"/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27"/>
    </row>
    <row r="14" spans="1:14" s="84" customFormat="1" ht="13.2" hidden="1" x14ac:dyDescent="0.3">
      <c r="A14" s="977"/>
      <c r="B14" s="978"/>
      <c r="C14" s="979"/>
      <c r="D14" s="978"/>
      <c r="E14" s="978"/>
      <c r="F14" s="978"/>
      <c r="G14" s="978"/>
      <c r="H14" s="978"/>
      <c r="I14" s="978"/>
      <c r="J14" s="978"/>
      <c r="K14" s="978"/>
      <c r="L14" s="978"/>
      <c r="M14" s="978"/>
      <c r="N14" s="980"/>
    </row>
    <row r="15" spans="1:14" s="84" customFormat="1" ht="9.6" hidden="1" x14ac:dyDescent="0.3">
      <c r="A15" s="973"/>
      <c r="B15" s="974"/>
      <c r="C15" s="964"/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</row>
    <row r="16" spans="1:14" s="84" customFormat="1" ht="13.2" hidden="1" x14ac:dyDescent="0.3">
      <c r="A16" s="981"/>
      <c r="B16" s="982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8"/>
      <c r="N16" s="964"/>
    </row>
    <row r="17" spans="1:16" s="84" customFormat="1" ht="9.6" hidden="1" x14ac:dyDescent="0.3">
      <c r="A17" s="973"/>
      <c r="B17" s="974"/>
      <c r="C17" s="974"/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64"/>
    </row>
    <row r="18" spans="1:16" s="97" customFormat="1" ht="12.75" hidden="1" customHeight="1" x14ac:dyDescent="0.3">
      <c r="A18" s="975"/>
      <c r="B18" s="976"/>
      <c r="C18" s="976"/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27"/>
    </row>
    <row r="19" spans="1:16" s="97" customFormat="1" ht="7.5" hidden="1" customHeight="1" thickBot="1" x14ac:dyDescent="0.35">
      <c r="A19" s="983"/>
      <c r="B19" s="983"/>
      <c r="C19" s="929"/>
      <c r="D19" s="929"/>
      <c r="E19" s="929"/>
      <c r="F19" s="929"/>
      <c r="G19" s="929"/>
      <c r="H19" s="929"/>
      <c r="I19" s="929"/>
      <c r="J19" s="929"/>
      <c r="K19" s="929"/>
      <c r="L19" s="929"/>
      <c r="M19" s="929"/>
      <c r="N19" s="927"/>
    </row>
    <row r="20" spans="1:16" s="84" customFormat="1" ht="13.8" thickBot="1" x14ac:dyDescent="0.35">
      <c r="A20" s="984" t="s">
        <v>224</v>
      </c>
      <c r="B20" s="985"/>
      <c r="C20" s="979"/>
      <c r="D20" s="978"/>
      <c r="E20" s="978"/>
      <c r="F20" s="978"/>
      <c r="G20" s="978"/>
      <c r="H20" s="978"/>
      <c r="I20" s="978"/>
      <c r="J20" s="978"/>
      <c r="K20" s="978"/>
      <c r="L20" s="978"/>
      <c r="M20" s="978"/>
      <c r="N20" s="980"/>
    </row>
    <row r="21" spans="1:16" s="84" customFormat="1" ht="9.6" x14ac:dyDescent="0.3">
      <c r="A21" s="986" t="s">
        <v>225</v>
      </c>
      <c r="B21" s="987" t="s">
        <v>226</v>
      </c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P21" s="111" t="s">
        <v>227</v>
      </c>
    </row>
    <row r="22" spans="1:16" s="84" customFormat="1" ht="19.5" customHeight="1" x14ac:dyDescent="0.3">
      <c r="A22" s="112"/>
      <c r="B22" s="113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8"/>
      <c r="N22" s="964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8"/>
      <c r="N23" s="964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8"/>
      <c r="N24" s="964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8"/>
      <c r="N25" s="964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8"/>
      <c r="N26" s="964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8"/>
      <c r="N27" s="964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8"/>
      <c r="N28" s="964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8"/>
      <c r="N29" s="964"/>
      <c r="P29" s="114" t="str">
        <f t="shared" si="0"/>
        <v xml:space="preserve"> </v>
      </c>
    </row>
    <row r="30" spans="1:16" ht="13.8" thickBot="1" x14ac:dyDescent="0.3">
      <c r="A30" s="944"/>
      <c r="B30" s="944"/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88"/>
      <c r="P30" s="118" t="s">
        <v>228</v>
      </c>
    </row>
    <row r="31" spans="1:16" ht="13.2" x14ac:dyDescent="0.25">
      <c r="A31" s="944"/>
      <c r="B31" s="944"/>
      <c r="C31" s="944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88"/>
    </row>
    <row r="32" spans="1:16" ht="13.2" x14ac:dyDescent="0.25">
      <c r="A32" s="944"/>
      <c r="B32" s="944"/>
      <c r="C32" s="944"/>
      <c r="D32" s="944"/>
      <c r="E32" s="944"/>
      <c r="F32" s="944"/>
      <c r="G32" s="944"/>
      <c r="H32" s="944"/>
      <c r="I32" s="944"/>
      <c r="J32" s="944"/>
      <c r="K32" s="944"/>
      <c r="L32" s="944"/>
      <c r="M32" s="944"/>
      <c r="N32" s="988"/>
    </row>
    <row r="33" spans="1:14" ht="13.2" x14ac:dyDescent="0.25">
      <c r="A33" s="944"/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88"/>
    </row>
    <row r="34" spans="1:14" ht="13.2" x14ac:dyDescent="0.25">
      <c r="A34" s="944"/>
      <c r="B34" s="944"/>
      <c r="C34" s="944"/>
      <c r="D34" s="944"/>
      <c r="E34" s="944"/>
      <c r="F34" s="944"/>
      <c r="G34" s="944"/>
      <c r="H34" s="944"/>
      <c r="I34" s="944"/>
      <c r="J34" s="944"/>
      <c r="K34" s="944"/>
      <c r="L34" s="944"/>
      <c r="M34" s="944"/>
      <c r="N34" s="988"/>
    </row>
    <row r="35" spans="1:14" ht="13.2" x14ac:dyDescent="0.25">
      <c r="A35" s="944"/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4"/>
      <c r="M35" s="944"/>
      <c r="N35" s="988"/>
    </row>
    <row r="36" spans="1:14" ht="13.2" x14ac:dyDescent="0.25">
      <c r="A36" s="944"/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88"/>
    </row>
    <row r="37" spans="1:14" ht="13.2" x14ac:dyDescent="0.25">
      <c r="A37" s="944"/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88"/>
    </row>
    <row r="38" spans="1:14" ht="13.2" x14ac:dyDescent="0.25">
      <c r="A38" s="944"/>
      <c r="B38" s="944"/>
      <c r="C38" s="944"/>
      <c r="D38" s="944"/>
      <c r="E38" s="944"/>
      <c r="F38" s="944"/>
      <c r="G38" s="944"/>
      <c r="H38" s="944"/>
      <c r="I38" s="944"/>
      <c r="J38" s="944"/>
      <c r="K38" s="944"/>
      <c r="L38" s="944"/>
      <c r="M38" s="944"/>
      <c r="N38" s="988"/>
    </row>
    <row r="39" spans="1:14" ht="13.2" x14ac:dyDescent="0.25">
      <c r="A39" s="944"/>
      <c r="B39" s="944"/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88"/>
    </row>
    <row r="40" spans="1:14" ht="13.2" x14ac:dyDescent="0.25">
      <c r="A40" s="944"/>
      <c r="B40" s="944"/>
      <c r="C40" s="944"/>
      <c r="D40" s="944"/>
      <c r="E40" s="944"/>
      <c r="F40" s="944"/>
      <c r="G40" s="944"/>
      <c r="H40" s="944"/>
      <c r="I40" s="944"/>
      <c r="J40" s="944"/>
      <c r="K40" s="944"/>
      <c r="L40" s="944"/>
      <c r="M40" s="944"/>
      <c r="N40" s="988"/>
    </row>
    <row r="41" spans="1:14" ht="13.2" x14ac:dyDescent="0.25">
      <c r="A41" s="944"/>
      <c r="B41" s="944"/>
      <c r="C41" s="944"/>
      <c r="D41" s="944"/>
      <c r="E41" s="944"/>
      <c r="F41" s="944"/>
      <c r="G41" s="944"/>
      <c r="H41" s="944"/>
      <c r="I41" s="944"/>
      <c r="J41" s="944"/>
      <c r="K41" s="944"/>
      <c r="L41" s="944"/>
      <c r="M41" s="944"/>
      <c r="N41" s="988"/>
    </row>
    <row r="42" spans="1:14" ht="13.2" x14ac:dyDescent="0.25">
      <c r="A42" s="944"/>
      <c r="B42" s="944"/>
      <c r="C42" s="944"/>
      <c r="D42" s="944"/>
      <c r="E42" s="944"/>
      <c r="F42" s="944"/>
      <c r="G42" s="944"/>
      <c r="H42" s="944"/>
      <c r="I42" s="944"/>
      <c r="J42" s="944"/>
      <c r="K42" s="944"/>
      <c r="L42" s="944"/>
      <c r="M42" s="944"/>
      <c r="N42" s="9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9090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B917-F0C4-4F44-9661-1AC0A9063405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9" sqref="D19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VII-U18-LB'!$A$6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VII-U18-LB'!$A$8</f>
        <v>VII.kcs Tenisz U18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989"/>
      <c r="K3" s="990"/>
      <c r="L3" s="990"/>
      <c r="M3" s="990"/>
      <c r="N3" s="991" t="s">
        <v>233</v>
      </c>
      <c r="O3" s="992"/>
      <c r="P3" s="993"/>
      <c r="Q3" s="994"/>
    </row>
    <row r="4" spans="1:17" s="77" customFormat="1" ht="13.2" x14ac:dyDescent="0.3">
      <c r="A4" s="962" t="s">
        <v>222</v>
      </c>
      <c r="B4" s="962"/>
      <c r="C4" s="960" t="s">
        <v>215</v>
      </c>
      <c r="D4" s="962" t="s">
        <v>88</v>
      </c>
      <c r="E4" s="995"/>
      <c r="G4" s="996"/>
      <c r="H4" s="997" t="s">
        <v>234</v>
      </c>
      <c r="I4" s="99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VII-U18-LB'!$A$10</f>
        <v>46147</v>
      </c>
      <c r="B5" s="153"/>
      <c r="C5" s="154" t="str">
        <f>'Altalanos VII-U18-LB'!$C$10</f>
        <v>Berettyóújfalu</v>
      </c>
      <c r="D5" s="155" t="str">
        <f>'Altalanos VII-U18-LB'!$D$10</f>
        <v xml:space="preserve">  </v>
      </c>
      <c r="E5" s="155"/>
      <c r="F5" s="155"/>
      <c r="G5" s="155"/>
      <c r="H5" s="156">
        <f>'Altalanos VII-U18-LB'!$E$10</f>
        <v>0</v>
      </c>
      <c r="I5" s="157"/>
      <c r="J5" s="158"/>
      <c r="K5" s="156"/>
      <c r="L5" s="156"/>
      <c r="M5" s="156"/>
      <c r="N5" s="158"/>
      <c r="O5" s="155"/>
      <c r="P5" s="155"/>
      <c r="Q5" s="999"/>
    </row>
    <row r="6" spans="1:17" ht="30" customHeight="1" thickBot="1" x14ac:dyDescent="0.3">
      <c r="A6" s="1000" t="s">
        <v>235</v>
      </c>
      <c r="B6" s="1001" t="s">
        <v>225</v>
      </c>
      <c r="C6" s="1001" t="s">
        <v>226</v>
      </c>
      <c r="D6" s="1001" t="s">
        <v>236</v>
      </c>
      <c r="E6" s="1002" t="s">
        <v>237</v>
      </c>
      <c r="F6" s="1002" t="s">
        <v>238</v>
      </c>
      <c r="G6" s="1002" t="s">
        <v>239</v>
      </c>
      <c r="H6" s="1003" t="s">
        <v>240</v>
      </c>
      <c r="I6" s="1004"/>
      <c r="J6" s="165" t="s">
        <v>241</v>
      </c>
      <c r="K6" s="166" t="s">
        <v>242</v>
      </c>
      <c r="L6" s="167" t="s">
        <v>243</v>
      </c>
      <c r="M6" s="168" t="s">
        <v>244</v>
      </c>
      <c r="N6" s="1005" t="s">
        <v>245</v>
      </c>
      <c r="O6" s="1006" t="s">
        <v>246</v>
      </c>
      <c r="P6" s="171" t="s">
        <v>247</v>
      </c>
      <c r="Q6" s="1002" t="s">
        <v>248</v>
      </c>
    </row>
    <row r="7" spans="1:17" ht="18.75" customHeight="1" x14ac:dyDescent="0.25">
      <c r="A7" s="172">
        <v>1</v>
      </c>
      <c r="B7" s="173" t="s">
        <v>14</v>
      </c>
      <c r="C7" s="173"/>
      <c r="D7" s="173" t="s">
        <v>195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15</v>
      </c>
      <c r="C8" s="173"/>
      <c r="D8" s="173" t="s">
        <v>102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 t="s">
        <v>31</v>
      </c>
      <c r="C9" s="173"/>
      <c r="D9" s="173" t="s">
        <v>179</v>
      </c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 t="s">
        <v>32</v>
      </c>
      <c r="C10" s="173"/>
      <c r="D10" s="173" t="s">
        <v>179</v>
      </c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71" priority="12" stopIfTrue="1">
      <formula>$Q7&gt;=1</formula>
    </cfRule>
  </conditionalFormatting>
  <conditionalFormatting sqref="E7:E27 E29:E37">
    <cfRule type="expression" dxfId="70" priority="2" stopIfTrue="1">
      <formula>AND(ROUNDDOWN(($A$4-E7)/365.25,0)&lt;=13,G7&lt;&gt;"OK")</formula>
    </cfRule>
    <cfRule type="expression" dxfId="69" priority="3" stopIfTrue="1">
      <formula>AND(ROUNDDOWN(($A$4-E7)/365.25,0)&lt;=14,G7&lt;&gt;"OK")</formula>
    </cfRule>
    <cfRule type="expression" dxfId="68" priority="4" stopIfTrue="1">
      <formula>AND(ROUNDDOWN(($A$4-E7)/365.25,0)&lt;=17,G7&lt;&gt;"OK")</formula>
    </cfRule>
  </conditionalFormatting>
  <conditionalFormatting sqref="B7:D14">
    <cfRule type="expression" dxfId="67" priority="16" stopIfTrue="1">
      <formula>$Q7&gt;=1</formula>
    </cfRule>
    <cfRule type="expression" dxfId="66" priority="17" stopIfTrue="1">
      <formula>$Q7&gt;=1</formula>
    </cfRule>
  </conditionalFormatting>
  <conditionalFormatting sqref="J7:J14">
    <cfRule type="cellIs" dxfId="65" priority="7" stopIfTrue="1" operator="equal">
      <formula>"Z"</formula>
    </cfRule>
  </conditionalFormatting>
  <conditionalFormatting sqref="E7:E156">
    <cfRule type="expression" dxfId="64" priority="8" stopIfTrue="1">
      <formula>AND(ROUNDDOWN(($A$4-E7)/365.25,0)&lt;=13,G7&lt;&gt;"OK")</formula>
    </cfRule>
    <cfRule type="expression" dxfId="63" priority="9" stopIfTrue="1">
      <formula>AND(ROUNDDOWN(($A$4-E7)/365.25,0)&lt;=14,G7&lt;&gt;"OK")</formula>
    </cfRule>
    <cfRule type="expression" dxfId="62" priority="10" stopIfTrue="1">
      <formula>AND(ROUNDDOWN(($A$4-E7)/365.25,0)&lt;=17,G7&lt;&gt;"OK")</formula>
    </cfRule>
  </conditionalFormatting>
  <conditionalFormatting sqref="J7:J156">
    <cfRule type="cellIs" dxfId="61" priority="11" stopIfTrue="1" operator="equal">
      <formula>"Z"</formula>
    </cfRule>
  </conditionalFormatting>
  <conditionalFormatting sqref="A7:D156">
    <cfRule type="expression" dxfId="60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0116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82288-A0A2-41DF-92C0-56BF1F8F2F64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2" sqref="C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I-U8-LB'!$A$6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I-U8-LB'!$A$8</f>
        <v>I.kcs Tenisz U8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139"/>
      <c r="K3" s="140"/>
      <c r="L3" s="140"/>
      <c r="M3" s="140"/>
      <c r="N3" s="141" t="s">
        <v>233</v>
      </c>
      <c r="O3" s="142"/>
      <c r="P3" s="143"/>
      <c r="Q3" s="144"/>
    </row>
    <row r="4" spans="1:17" s="77" customFormat="1" ht="13.2" x14ac:dyDescent="0.3">
      <c r="A4" s="82" t="s">
        <v>222</v>
      </c>
      <c r="B4" s="82"/>
      <c r="C4" s="80" t="s">
        <v>215</v>
      </c>
      <c r="D4" s="82" t="s">
        <v>88</v>
      </c>
      <c r="E4" s="145"/>
      <c r="G4" s="146"/>
      <c r="H4" s="147" t="s">
        <v>234</v>
      </c>
      <c r="I4" s="14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I-U8-LB'!$A$10</f>
        <v>46147</v>
      </c>
      <c r="B5" s="153"/>
      <c r="C5" s="154" t="str">
        <f>'Altalanos I-U8-LB'!$C$10</f>
        <v>Berettyóújfalu</v>
      </c>
      <c r="D5" s="155" t="str">
        <f>'Altalanos I-U8-LB'!$D$10</f>
        <v xml:space="preserve">  </v>
      </c>
      <c r="E5" s="155"/>
      <c r="F5" s="155"/>
      <c r="G5" s="155"/>
      <c r="H5" s="156">
        <f>'Altalanos I-U8-LB'!$E$10</f>
        <v>0</v>
      </c>
      <c r="I5" s="157"/>
      <c r="J5" s="158"/>
      <c r="K5" s="156"/>
      <c r="L5" s="156"/>
      <c r="M5" s="156"/>
      <c r="N5" s="158"/>
      <c r="O5" s="155"/>
      <c r="P5" s="155"/>
      <c r="Q5" s="159"/>
    </row>
    <row r="6" spans="1:17" ht="30" customHeight="1" thickBot="1" x14ac:dyDescent="0.3">
      <c r="A6" s="160" t="s">
        <v>235</v>
      </c>
      <c r="B6" s="161" t="s">
        <v>225</v>
      </c>
      <c r="C6" s="161" t="s">
        <v>226</v>
      </c>
      <c r="D6" s="161" t="s">
        <v>236</v>
      </c>
      <c r="E6" s="162" t="s">
        <v>237</v>
      </c>
      <c r="F6" s="162" t="s">
        <v>238</v>
      </c>
      <c r="G6" s="162" t="s">
        <v>239</v>
      </c>
      <c r="H6" s="163" t="s">
        <v>240</v>
      </c>
      <c r="I6" s="164"/>
      <c r="J6" s="165" t="s">
        <v>241</v>
      </c>
      <c r="K6" s="166" t="s">
        <v>242</v>
      </c>
      <c r="L6" s="167" t="s">
        <v>243</v>
      </c>
      <c r="M6" s="168" t="s">
        <v>244</v>
      </c>
      <c r="N6" s="169" t="s">
        <v>245</v>
      </c>
      <c r="O6" s="170" t="s">
        <v>246</v>
      </c>
      <c r="P6" s="171" t="s">
        <v>247</v>
      </c>
      <c r="Q6" s="162" t="s">
        <v>248</v>
      </c>
    </row>
    <row r="7" spans="1:17" ht="18.75" customHeight="1" x14ac:dyDescent="0.25">
      <c r="A7" s="172">
        <v>1</v>
      </c>
      <c r="B7" s="173" t="s">
        <v>65</v>
      </c>
      <c r="C7" s="173"/>
      <c r="D7" s="173" t="s">
        <v>102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66</v>
      </c>
      <c r="C8" s="173"/>
      <c r="D8" s="173" t="s">
        <v>102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512" priority="12" stopIfTrue="1">
      <formula>$Q7&gt;=1</formula>
    </cfRule>
  </conditionalFormatting>
  <conditionalFormatting sqref="E7:E27 E29:E37">
    <cfRule type="expression" dxfId="511" priority="2" stopIfTrue="1">
      <formula>AND(ROUNDDOWN(($A$4-E7)/365.25,0)&lt;=13,G7&lt;&gt;"OK")</formula>
    </cfRule>
    <cfRule type="expression" dxfId="510" priority="3" stopIfTrue="1">
      <formula>AND(ROUNDDOWN(($A$4-E7)/365.25,0)&lt;=14,G7&lt;&gt;"OK")</formula>
    </cfRule>
    <cfRule type="expression" dxfId="509" priority="4" stopIfTrue="1">
      <formula>AND(ROUNDDOWN(($A$4-E7)/365.25,0)&lt;=17,G7&lt;&gt;"OK")</formula>
    </cfRule>
  </conditionalFormatting>
  <conditionalFormatting sqref="B7:D14">
    <cfRule type="expression" dxfId="508" priority="16" stopIfTrue="1">
      <formula>$Q7&gt;=1</formula>
    </cfRule>
    <cfRule type="expression" dxfId="507" priority="17" stopIfTrue="1">
      <formula>$Q7&gt;=1</formula>
    </cfRule>
  </conditionalFormatting>
  <conditionalFormatting sqref="J7:J14">
    <cfRule type="cellIs" dxfId="506" priority="7" stopIfTrue="1" operator="equal">
      <formula>"Z"</formula>
    </cfRule>
  </conditionalFormatting>
  <conditionalFormatting sqref="E7:E156">
    <cfRule type="expression" dxfId="505" priority="8" stopIfTrue="1">
      <formula>AND(ROUNDDOWN(($A$4-E7)/365.25,0)&lt;=13,G7&lt;&gt;"OK")</formula>
    </cfRule>
    <cfRule type="expression" dxfId="504" priority="9" stopIfTrue="1">
      <formula>AND(ROUNDDOWN(($A$4-E7)/365.25,0)&lt;=14,G7&lt;&gt;"OK")</formula>
    </cfRule>
    <cfRule type="expression" dxfId="503" priority="10" stopIfTrue="1">
      <formula>AND(ROUNDDOWN(($A$4-E7)/365.25,0)&lt;=17,G7&lt;&gt;"OK")</formula>
    </cfRule>
  </conditionalFormatting>
  <conditionalFormatting sqref="J7:J156">
    <cfRule type="cellIs" dxfId="502" priority="11" stopIfTrue="1" operator="equal">
      <formula>"Z"</formula>
    </cfRule>
  </conditionalFormatting>
  <conditionalFormatting sqref="A7:D156">
    <cfRule type="expression" dxfId="501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005E-02D3-4B36-9663-81F9803A2925}">
  <sheetPr>
    <tabColor indexed="11"/>
  </sheetPr>
  <dimension ref="A1:AK43"/>
  <sheetViews>
    <sheetView showZeros="0" zoomScaleNormal="100" workbookViewId="0">
      <selection activeCell="B15" sqref="B15"/>
    </sheetView>
  </sheetViews>
  <sheetFormatPr defaultColWidth="8.6640625" defaultRowHeight="12.75" customHeight="1" x14ac:dyDescent="0.25"/>
  <cols>
    <col min="1" max="1" width="5.44140625" style="31" customWidth="1"/>
    <col min="2" max="2" width="4.44140625" style="31" customWidth="1"/>
    <col min="3" max="3" width="8.33203125" style="31" customWidth="1"/>
    <col min="4" max="4" width="7.109375" style="31" customWidth="1"/>
    <col min="5" max="5" width="9.33203125" style="31" customWidth="1"/>
    <col min="6" max="6" width="7.109375" style="31" customWidth="1"/>
    <col min="7" max="7" width="9.33203125" style="31" customWidth="1"/>
    <col min="8" max="8" width="7.109375" style="31" customWidth="1"/>
    <col min="9" max="9" width="9.33203125" style="31" customWidth="1"/>
    <col min="10" max="10" width="7.88671875" style="31" customWidth="1"/>
    <col min="11" max="12" width="8.5546875" style="31" customWidth="1"/>
    <col min="13" max="13" width="7.88671875" style="31" customWidth="1"/>
    <col min="14" max="14" width="8.6640625" style="31"/>
    <col min="15" max="16" width="4.44140625" style="31" customWidth="1"/>
    <col min="17" max="17" width="12.109375" style="31" customWidth="1"/>
    <col min="18" max="18" width="7.88671875" style="31" customWidth="1"/>
    <col min="19" max="19" width="7.44140625" style="31" customWidth="1"/>
    <col min="20" max="24" width="8.6640625" style="31"/>
    <col min="25" max="37" width="11.5546875" style="31" hidden="1" customWidth="1"/>
    <col min="38" max="16384" width="8.6640625" style="31"/>
  </cols>
  <sheetData>
    <row r="1" spans="1:37" ht="24" customHeight="1" x14ac:dyDescent="0.25">
      <c r="A1" s="1075" t="str">
        <f>'Altalanos VII-U18-LB'!$A$6</f>
        <v>OB</v>
      </c>
      <c r="B1" s="1075"/>
      <c r="C1" s="1075"/>
      <c r="D1" s="1075"/>
      <c r="E1" s="1075"/>
      <c r="F1" s="1075"/>
      <c r="G1" s="205"/>
      <c r="H1" s="206" t="s">
        <v>229</v>
      </c>
      <c r="I1" s="207"/>
      <c r="J1" s="208"/>
      <c r="L1" s="209"/>
      <c r="M1" s="210"/>
      <c r="N1" s="211"/>
      <c r="O1" s="211"/>
      <c r="P1" s="211"/>
      <c r="Q1" s="212"/>
      <c r="R1" s="211"/>
      <c r="S1" s="213"/>
      <c r="AB1" s="214" t="e">
        <f>IF(Y5=1,CONCATENATE(VLOOKUP(Y3,AA16:AH27,2)),CONCATENATE(VLOOKUP(Y3,AA2:AK13,2)))</f>
        <v>#N/A</v>
      </c>
      <c r="AC1" s="214" t="e">
        <f>IF(Y5=1,CONCATENATE(VLOOKUP(Y3,AA16:AK27,3)),CONCATENATE(VLOOKUP(Y3,AA2:AK13,3)))</f>
        <v>#N/A</v>
      </c>
      <c r="AD1" s="214" t="e">
        <f>IF(Y5=1,CONCATENATE(VLOOKUP(Y3,AA16:AK27,4)),CONCATENATE(VLOOKUP(Y3,AA2:AK13,4)))</f>
        <v>#N/A</v>
      </c>
      <c r="AE1" s="214" t="e">
        <f>IF(Y5=1,CONCATENATE(VLOOKUP(Y3,AA16:AK27,5)),CONCATENATE(VLOOKUP(Y3,AA2:AK13,5)))</f>
        <v>#N/A</v>
      </c>
      <c r="AF1" s="214" t="e">
        <f>IF(Y5=1,CONCATENATE(VLOOKUP(Y3,AA16:AK27,6)),CONCATENATE(VLOOKUP(Y3,AA2:AK13,6)))</f>
        <v>#N/A</v>
      </c>
      <c r="AG1" s="214" t="e">
        <f>IF(Y5=1,CONCATENATE(VLOOKUP(Y3,AA16:AK27,7)),CONCATENATE(VLOOKUP(Y3,AA2:AK13,7)))</f>
        <v>#N/A</v>
      </c>
      <c r="AH1" s="214" t="e">
        <f>IF(Y5=1,CONCATENATE(VLOOKUP(Y3,AA16:AK27,8)),CONCATENATE(VLOOKUP(Y3,AA2:AK13,8)))</f>
        <v>#N/A</v>
      </c>
      <c r="AI1" s="214" t="e">
        <f>IF(Y5=1,CONCATENATE(VLOOKUP(Y3,AA16:AK27,9)),CONCATENATE(VLOOKUP(Y3,AA2:AK13,9)))</f>
        <v>#N/A</v>
      </c>
      <c r="AJ1" s="214" t="e">
        <f>IF(Y5=1,CONCATENATE(VLOOKUP(Y3,AA16:AK27,10)),CONCATENATE(VLOOKUP(Y3,AA2:AK13,10)))</f>
        <v>#N/A</v>
      </c>
      <c r="AK1" s="214" t="e">
        <f>IF(Y5=1,CONCATENATE(VLOOKUP(Y3,AA16:AK27,11)),CONCATENATE(VLOOKUP(Y3,AA2:AK13,11)))</f>
        <v>#N/A</v>
      </c>
    </row>
    <row r="2" spans="1:37" ht="13.2" x14ac:dyDescent="0.25">
      <c r="A2" s="215" t="s">
        <v>230</v>
      </c>
      <c r="B2" s="216"/>
      <c r="C2" s="216"/>
      <c r="D2" s="216"/>
      <c r="E2" s="216" t="str">
        <f>'Altalanos VII-U18-LB'!$A$8</f>
        <v>VII.kcs Tenisz U18 Lány B</v>
      </c>
      <c r="F2" s="216"/>
      <c r="G2" s="217"/>
      <c r="H2" s="218"/>
      <c r="I2" s="218"/>
      <c r="J2" s="219"/>
      <c r="K2" s="209"/>
      <c r="L2" s="209"/>
      <c r="M2" s="220"/>
      <c r="N2" s="221"/>
      <c r="O2" s="222"/>
      <c r="P2" s="221"/>
      <c r="Q2" s="222"/>
      <c r="R2" s="221"/>
      <c r="S2" s="213"/>
      <c r="Y2" s="223"/>
      <c r="Z2" s="224"/>
      <c r="AA2" s="224" t="s">
        <v>111</v>
      </c>
      <c r="AB2" s="225">
        <v>150</v>
      </c>
      <c r="AC2" s="225">
        <v>120</v>
      </c>
      <c r="AD2" s="225">
        <v>100</v>
      </c>
      <c r="AE2" s="225">
        <v>80</v>
      </c>
      <c r="AF2" s="225">
        <v>70</v>
      </c>
      <c r="AG2" s="225">
        <v>60</v>
      </c>
      <c r="AH2" s="225">
        <v>55</v>
      </c>
      <c r="AI2" s="225">
        <v>50</v>
      </c>
      <c r="AJ2" s="225">
        <v>45</v>
      </c>
      <c r="AK2" s="225">
        <v>40</v>
      </c>
    </row>
    <row r="3" spans="1:37" ht="13.2" x14ac:dyDescent="0.25">
      <c r="A3" s="962" t="s">
        <v>222</v>
      </c>
      <c r="B3" s="962"/>
      <c r="C3" s="962"/>
      <c r="D3" s="962"/>
      <c r="E3" s="962" t="s">
        <v>215</v>
      </c>
      <c r="F3" s="962"/>
      <c r="G3" s="962"/>
      <c r="H3" s="962" t="s">
        <v>88</v>
      </c>
      <c r="I3" s="962"/>
      <c r="J3" s="1007"/>
      <c r="K3" s="962"/>
      <c r="L3" s="963"/>
      <c r="M3" s="963" t="s">
        <v>234</v>
      </c>
      <c r="N3" s="227"/>
      <c r="O3" s="228"/>
      <c r="P3" s="227"/>
      <c r="Q3" s="229" t="s">
        <v>249</v>
      </c>
      <c r="R3" s="230" t="s">
        <v>250</v>
      </c>
      <c r="S3" s="230" t="s">
        <v>337</v>
      </c>
      <c r="Y3" s="224">
        <f>IF(H4="OB","A",IF(H4="IX","W",H4))</f>
        <v>0</v>
      </c>
      <c r="Z3" s="224"/>
      <c r="AA3" s="224" t="s">
        <v>251</v>
      </c>
      <c r="AB3" s="225">
        <v>120</v>
      </c>
      <c r="AC3" s="225">
        <v>90</v>
      </c>
      <c r="AD3" s="225">
        <v>65</v>
      </c>
      <c r="AE3" s="225">
        <v>55</v>
      </c>
      <c r="AF3" s="225">
        <v>50</v>
      </c>
      <c r="AG3" s="225">
        <v>45</v>
      </c>
      <c r="AH3" s="225">
        <v>40</v>
      </c>
      <c r="AI3" s="225">
        <v>35</v>
      </c>
      <c r="AJ3" s="225">
        <v>25</v>
      </c>
      <c r="AK3" s="225">
        <v>20</v>
      </c>
    </row>
    <row r="4" spans="1:37" ht="13.8" thickBot="1" x14ac:dyDescent="0.3">
      <c r="A4" s="1076">
        <f>'Altalanos VII-U18-LB'!$A$10</f>
        <v>46147</v>
      </c>
      <c r="B4" s="1076"/>
      <c r="C4" s="1076"/>
      <c r="D4" s="231"/>
      <c r="E4" s="232" t="str">
        <f>'Altalanos VII-U18-LB'!$C$10</f>
        <v>Berettyóújfalu</v>
      </c>
      <c r="F4" s="232"/>
      <c r="G4" s="232"/>
      <c r="H4" s="233"/>
      <c r="I4" s="232"/>
      <c r="J4" s="234"/>
      <c r="K4" s="233"/>
      <c r="L4" s="904"/>
      <c r="M4" s="235">
        <f>'Altalanos VII-U18-LB'!$E$10</f>
        <v>0</v>
      </c>
      <c r="N4" s="236"/>
      <c r="O4" s="237"/>
      <c r="P4" s="236"/>
      <c r="Q4" s="238" t="s">
        <v>252</v>
      </c>
      <c r="R4" s="239" t="s">
        <v>253</v>
      </c>
      <c r="S4" s="239" t="s">
        <v>328</v>
      </c>
      <c r="Y4" s="224"/>
      <c r="Z4" s="224"/>
      <c r="AA4" s="224" t="s">
        <v>254</v>
      </c>
      <c r="AB4" s="225">
        <v>90</v>
      </c>
      <c r="AC4" s="225">
        <v>60</v>
      </c>
      <c r="AD4" s="225">
        <v>45</v>
      </c>
      <c r="AE4" s="225">
        <v>34</v>
      </c>
      <c r="AF4" s="225">
        <v>27</v>
      </c>
      <c r="AG4" s="225">
        <v>22</v>
      </c>
      <c r="AH4" s="225">
        <v>18</v>
      </c>
      <c r="AI4" s="225">
        <v>15</v>
      </c>
      <c r="AJ4" s="225">
        <v>12</v>
      </c>
      <c r="AK4" s="225">
        <v>9</v>
      </c>
    </row>
    <row r="5" spans="1:37" ht="13.2" x14ac:dyDescent="0.25">
      <c r="A5" s="944"/>
      <c r="B5" s="944" t="s">
        <v>255</v>
      </c>
      <c r="C5" s="1049" t="s">
        <v>256</v>
      </c>
      <c r="D5" s="944" t="s">
        <v>257</v>
      </c>
      <c r="E5" s="944" t="s">
        <v>258</v>
      </c>
      <c r="F5" s="944"/>
      <c r="G5" s="944" t="s">
        <v>226</v>
      </c>
      <c r="H5" s="944"/>
      <c r="I5" s="944" t="s">
        <v>236</v>
      </c>
      <c r="J5" s="944"/>
      <c r="K5" s="1050" t="s">
        <v>259</v>
      </c>
      <c r="L5" s="1050" t="s">
        <v>260</v>
      </c>
      <c r="M5" s="1050" t="s">
        <v>261</v>
      </c>
      <c r="N5" s="213"/>
      <c r="O5" s="213"/>
      <c r="P5" s="213"/>
      <c r="Q5" s="242" t="s">
        <v>262</v>
      </c>
      <c r="R5" s="243" t="s">
        <v>263</v>
      </c>
      <c r="S5" s="243" t="s">
        <v>327</v>
      </c>
      <c r="Y5" s="224">
        <f>IF(OR('Altalanos VII-U18-LB'!$A$8="F1",'Altalanos VII-U18-LB'!$A$8="F2",'Altalanos VII-U18-LB'!$A$8="N1",'Altalanos VII-U18-LB'!$A$8="N2"),1,2)</f>
        <v>2</v>
      </c>
      <c r="Z5" s="224"/>
      <c r="AA5" s="224" t="s">
        <v>264</v>
      </c>
      <c r="AB5" s="225">
        <v>60</v>
      </c>
      <c r="AC5" s="225">
        <v>40</v>
      </c>
      <c r="AD5" s="225">
        <v>30</v>
      </c>
      <c r="AE5" s="225">
        <v>20</v>
      </c>
      <c r="AF5" s="225">
        <v>18</v>
      </c>
      <c r="AG5" s="225">
        <v>15</v>
      </c>
      <c r="AH5" s="225">
        <v>12</v>
      </c>
      <c r="AI5" s="225">
        <v>10</v>
      </c>
      <c r="AJ5" s="225">
        <v>8</v>
      </c>
      <c r="AK5" s="225">
        <v>6</v>
      </c>
    </row>
    <row r="6" spans="1:37" ht="13.2" x14ac:dyDescent="0.25">
      <c r="A6" s="244"/>
      <c r="B6" s="244"/>
      <c r="C6" s="245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13"/>
      <c r="O6" s="213"/>
      <c r="P6" s="213"/>
      <c r="Q6" s="213"/>
      <c r="R6" s="213"/>
      <c r="S6" s="213"/>
      <c r="Y6" s="224"/>
      <c r="Z6" s="224"/>
      <c r="AA6" s="224" t="s">
        <v>265</v>
      </c>
      <c r="AB6" s="225">
        <v>40</v>
      </c>
      <c r="AC6" s="225">
        <v>25</v>
      </c>
      <c r="AD6" s="225">
        <v>18</v>
      </c>
      <c r="AE6" s="225">
        <v>13</v>
      </c>
      <c r="AF6" s="225">
        <v>10</v>
      </c>
      <c r="AG6" s="225">
        <v>8</v>
      </c>
      <c r="AH6" s="225">
        <v>6</v>
      </c>
      <c r="AI6" s="225">
        <v>5</v>
      </c>
      <c r="AJ6" s="225">
        <v>4</v>
      </c>
      <c r="AK6" s="225">
        <v>3</v>
      </c>
    </row>
    <row r="7" spans="1:37" ht="13.2" x14ac:dyDescent="0.25">
      <c r="A7" s="246" t="s">
        <v>111</v>
      </c>
      <c r="B7" s="1066">
        <v>1</v>
      </c>
      <c r="C7" s="773">
        <f>IF($B7="","",VLOOKUP($B7,'1MD ELO VII-U18-LB'!$A$7:$O$22,5))</f>
        <v>0</v>
      </c>
      <c r="D7" s="773">
        <f>IF($B7="","",VLOOKUP($B7,'1MD ELO VII-U18-LB'!$A$7:$O$22,15))</f>
        <v>0</v>
      </c>
      <c r="E7" s="1095" t="str">
        <f>UPPER(IF($B7="","",VLOOKUP($B7,'1MD ELO VII-U18-LB'!$A$7:$O$22,2)))</f>
        <v>TÓTH BOGLÁRKA TAMARA</v>
      </c>
      <c r="F7" s="1095"/>
      <c r="G7" s="1095">
        <f>IF($B7="","",VLOOKUP($B7,'1MD ELO VII-U18-LB'!$A$7:$O$22,3))</f>
        <v>0</v>
      </c>
      <c r="H7" s="1095"/>
      <c r="I7" s="774" t="str">
        <f>IF($B7="","",VLOOKUP($B7,'1MD ELO VII-U18-LB'!$A$7:$O$22,4))</f>
        <v>Hajdúböszörményi Bocskai István Gimnázium</v>
      </c>
      <c r="J7" s="244"/>
      <c r="K7" s="1053"/>
      <c r="L7" s="1054" t="str">
        <f>IF(K7="","",CONCATENATE(VLOOKUP($Y$3,$AB$1:$AK$1,K7)," pont"))</f>
        <v/>
      </c>
      <c r="M7" s="253"/>
      <c r="N7" s="213"/>
      <c r="O7" s="213"/>
      <c r="P7" s="213"/>
      <c r="Q7" s="213"/>
      <c r="R7" s="213"/>
      <c r="S7" s="213"/>
      <c r="Y7" s="224"/>
      <c r="Z7" s="224"/>
      <c r="AA7" s="224" t="s">
        <v>266</v>
      </c>
      <c r="AB7" s="225">
        <v>25</v>
      </c>
      <c r="AC7" s="225">
        <v>15</v>
      </c>
      <c r="AD7" s="225">
        <v>13</v>
      </c>
      <c r="AE7" s="225">
        <v>8</v>
      </c>
      <c r="AF7" s="225">
        <v>6</v>
      </c>
      <c r="AG7" s="225">
        <v>4</v>
      </c>
      <c r="AH7" s="225">
        <v>3</v>
      </c>
      <c r="AI7" s="225">
        <v>2</v>
      </c>
      <c r="AJ7" s="225">
        <v>1</v>
      </c>
      <c r="AK7" s="225">
        <v>0</v>
      </c>
    </row>
    <row r="8" spans="1:37" ht="13.2" x14ac:dyDescent="0.25">
      <c r="A8" s="246"/>
      <c r="B8" s="1067"/>
      <c r="C8" s="775"/>
      <c r="D8" s="775"/>
      <c r="E8" s="775"/>
      <c r="F8" s="775"/>
      <c r="G8" s="775"/>
      <c r="H8" s="775"/>
      <c r="I8" s="775"/>
      <c r="J8" s="244"/>
      <c r="K8" s="246"/>
      <c r="L8" s="246"/>
      <c r="M8" s="255"/>
      <c r="N8" s="213"/>
      <c r="O8" s="213"/>
      <c r="P8" s="213"/>
      <c r="Q8" s="213"/>
      <c r="R8" s="213"/>
      <c r="S8" s="213"/>
      <c r="Y8" s="224"/>
      <c r="Z8" s="224"/>
      <c r="AA8" s="224" t="s">
        <v>267</v>
      </c>
      <c r="AB8" s="225">
        <v>15</v>
      </c>
      <c r="AC8" s="225">
        <v>10</v>
      </c>
      <c r="AD8" s="225">
        <v>7</v>
      </c>
      <c r="AE8" s="225">
        <v>5</v>
      </c>
      <c r="AF8" s="225">
        <v>4</v>
      </c>
      <c r="AG8" s="225">
        <v>3</v>
      </c>
      <c r="AH8" s="225">
        <v>2</v>
      </c>
      <c r="AI8" s="225">
        <v>1</v>
      </c>
      <c r="AJ8" s="225">
        <v>0</v>
      </c>
      <c r="AK8" s="225">
        <v>0</v>
      </c>
    </row>
    <row r="9" spans="1:37" ht="13.2" x14ac:dyDescent="0.25">
      <c r="A9" s="246" t="s">
        <v>101</v>
      </c>
      <c r="B9" s="1066">
        <v>2</v>
      </c>
      <c r="C9" s="773">
        <f>IF($B9="","",VLOOKUP($B9,'1MD ELO VII-U18-LB'!$A$7:$O$22,5))</f>
        <v>0</v>
      </c>
      <c r="D9" s="773">
        <f>IF($B9="","",VLOOKUP($B9,'1MD ELO VII-U18-LB'!$A$7:$O$22,15))</f>
        <v>0</v>
      </c>
      <c r="E9" s="1095" t="str">
        <f>UPPER(IF($B9="","",VLOOKUP($B9,'1MD ELO VII-U18-LB'!$A$7:$O$22,2)))</f>
        <v>VARGA ADÉL</v>
      </c>
      <c r="F9" s="1095"/>
      <c r="G9" s="1095">
        <f>IF($B9="","",VLOOKUP($B9,'1MD ELO VII-U18-LB'!$A$7:$O$22,3))</f>
        <v>0</v>
      </c>
      <c r="H9" s="1095"/>
      <c r="I9" s="774" t="str">
        <f>IF($B9="","",VLOOKUP($B9,'1MD ELO VII-U18-LB'!$A$7:$O$22,4))</f>
        <v>Debreceni Egyetem Kossuth Lajos Gyakorló Gimnáziuma és Általános Iskolája</v>
      </c>
      <c r="J9" s="244"/>
      <c r="K9" s="1053"/>
      <c r="L9" s="1054" t="str">
        <f>IF(K9="","",CONCATENATE(VLOOKUP($Y$3,$AB$1:$AK$1,K9)," pont"))</f>
        <v/>
      </c>
      <c r="M9" s="253"/>
      <c r="N9" s="213"/>
      <c r="O9" s="213"/>
      <c r="P9" s="213"/>
      <c r="Q9" s="213"/>
      <c r="R9" s="213"/>
      <c r="S9" s="213"/>
      <c r="Y9" s="224"/>
      <c r="Z9" s="224"/>
      <c r="AA9" s="224" t="s">
        <v>268</v>
      </c>
      <c r="AB9" s="225">
        <v>10</v>
      </c>
      <c r="AC9" s="225">
        <v>6</v>
      </c>
      <c r="AD9" s="225">
        <v>4</v>
      </c>
      <c r="AE9" s="225">
        <v>2</v>
      </c>
      <c r="AF9" s="225">
        <v>1</v>
      </c>
      <c r="AG9" s="225">
        <v>0</v>
      </c>
      <c r="AH9" s="225">
        <v>0</v>
      </c>
      <c r="AI9" s="225">
        <v>0</v>
      </c>
      <c r="AJ9" s="225">
        <v>0</v>
      </c>
      <c r="AK9" s="225">
        <v>0</v>
      </c>
    </row>
    <row r="10" spans="1:37" ht="13.2" x14ac:dyDescent="0.25">
      <c r="A10" s="246"/>
      <c r="B10" s="1067"/>
      <c r="C10" s="775"/>
      <c r="D10" s="775"/>
      <c r="E10" s="775"/>
      <c r="F10" s="775"/>
      <c r="G10" s="775"/>
      <c r="H10" s="775"/>
      <c r="I10" s="775"/>
      <c r="J10" s="244"/>
      <c r="K10" s="246"/>
      <c r="L10" s="246"/>
      <c r="M10" s="255"/>
      <c r="N10" s="213"/>
      <c r="O10" s="213"/>
      <c r="P10" s="213"/>
      <c r="Q10" s="213"/>
      <c r="R10" s="213"/>
      <c r="S10" s="213"/>
      <c r="Y10" s="224"/>
      <c r="Z10" s="224"/>
      <c r="AA10" s="224" t="s">
        <v>269</v>
      </c>
      <c r="AB10" s="225">
        <v>6</v>
      </c>
      <c r="AC10" s="225">
        <v>3</v>
      </c>
      <c r="AD10" s="225">
        <v>2</v>
      </c>
      <c r="AE10" s="225">
        <v>1</v>
      </c>
      <c r="AF10" s="225">
        <v>0</v>
      </c>
      <c r="AG10" s="225">
        <v>0</v>
      </c>
      <c r="AH10" s="225">
        <v>0</v>
      </c>
      <c r="AI10" s="225">
        <v>0</v>
      </c>
      <c r="AJ10" s="225">
        <v>0</v>
      </c>
      <c r="AK10" s="225">
        <v>0</v>
      </c>
    </row>
    <row r="11" spans="1:37" ht="13.2" x14ac:dyDescent="0.25">
      <c r="A11" s="246" t="s">
        <v>270</v>
      </c>
      <c r="B11" s="1066">
        <v>3</v>
      </c>
      <c r="C11" s="773">
        <f>IF($B11="","",VLOOKUP($B11,'1MD ELO VII-U18-LB'!$A$7:$O$22,5))</f>
        <v>0</v>
      </c>
      <c r="D11" s="773">
        <f>IF($B11="","",VLOOKUP($B11,'1MD ELO VII-U18-LB'!$A$7:$O$22,15))</f>
        <v>0</v>
      </c>
      <c r="E11" s="1095" t="str">
        <f>UPPER(IF($B11="","",VLOOKUP($B11,'1MD ELO VII-U18-LB'!$A$7:$O$22,2)))</f>
        <v>PALOTAI JÁZMIN</v>
      </c>
      <c r="F11" s="1095"/>
      <c r="G11" s="1095">
        <f>IF($B11="","",VLOOKUP($B11,'1MD ELO VII-U18-LB'!$A$7:$O$22,3))</f>
        <v>0</v>
      </c>
      <c r="H11" s="1095"/>
      <c r="I11" s="774" t="str">
        <f>IF($B11="","",VLOOKUP($B11,'1MD ELO VII-U18-LB'!$A$7:$O$22,4))</f>
        <v>Tóth Árpád Gimnázium</v>
      </c>
      <c r="J11" s="244"/>
      <c r="K11" s="1053"/>
      <c r="L11" s="1054" t="str">
        <f>IF(K11="","",CONCATENATE(VLOOKUP($Y$3,$AB$1:$AK$1,K11)," pont"))</f>
        <v/>
      </c>
      <c r="M11" s="253"/>
      <c r="N11" s="213"/>
      <c r="O11" s="213"/>
      <c r="P11" s="213"/>
      <c r="Q11" s="213"/>
      <c r="R11" s="213"/>
      <c r="S11" s="213"/>
      <c r="Y11" s="224"/>
      <c r="Z11" s="224"/>
      <c r="AA11" s="224" t="s">
        <v>271</v>
      </c>
      <c r="AB11" s="225">
        <v>3</v>
      </c>
      <c r="AC11" s="225">
        <v>2</v>
      </c>
      <c r="AD11" s="225">
        <v>1</v>
      </c>
      <c r="AE11" s="225">
        <v>0</v>
      </c>
      <c r="AF11" s="225">
        <v>0</v>
      </c>
      <c r="AG11" s="225">
        <v>0</v>
      </c>
      <c r="AH11" s="225">
        <v>0</v>
      </c>
      <c r="AI11" s="225">
        <v>0</v>
      </c>
      <c r="AJ11" s="225">
        <v>0</v>
      </c>
      <c r="AK11" s="225">
        <v>0</v>
      </c>
    </row>
    <row r="12" spans="1:37" ht="13.2" x14ac:dyDescent="0.25">
      <c r="A12" s="246"/>
      <c r="B12" s="1067"/>
      <c r="C12" s="775"/>
      <c r="D12" s="775"/>
      <c r="E12" s="775"/>
      <c r="F12" s="775"/>
      <c r="G12" s="775"/>
      <c r="H12" s="775"/>
      <c r="I12" s="775"/>
      <c r="J12" s="244"/>
      <c r="K12" s="245"/>
      <c r="L12" s="245"/>
      <c r="M12" s="759"/>
      <c r="Y12" s="224"/>
      <c r="Z12" s="224"/>
      <c r="AA12" s="224" t="s">
        <v>272</v>
      </c>
      <c r="AB12" s="256">
        <v>0</v>
      </c>
      <c r="AC12" s="256">
        <v>0</v>
      </c>
      <c r="AD12" s="256">
        <v>0</v>
      </c>
      <c r="AE12" s="256">
        <v>0</v>
      </c>
      <c r="AF12" s="256">
        <v>0</v>
      </c>
      <c r="AG12" s="256">
        <v>0</v>
      </c>
      <c r="AH12" s="256">
        <v>0</v>
      </c>
      <c r="AI12" s="256">
        <v>0</v>
      </c>
      <c r="AJ12" s="256">
        <v>0</v>
      </c>
      <c r="AK12" s="256">
        <v>0</v>
      </c>
    </row>
    <row r="13" spans="1:37" ht="13.2" x14ac:dyDescent="0.25">
      <c r="A13" s="246" t="s">
        <v>319</v>
      </c>
      <c r="B13" s="1066">
        <v>4</v>
      </c>
      <c r="C13" s="773">
        <f>IF($B13="","",VLOOKUP($B13,'1MD ELO VII-U18-LB'!$A$7:$O$22,5))</f>
        <v>0</v>
      </c>
      <c r="D13" s="773">
        <f>IF($B13="","",VLOOKUP($B13,'1MD ELO VII-U18-LB'!$A$7:$O$22,15))</f>
        <v>0</v>
      </c>
      <c r="E13" s="1095" t="str">
        <f>UPPER(IF($B13="","",VLOOKUP($B13,'1MD ELO VII-U18-LB'!$A$7:$O$22,2)))</f>
        <v>BOROS ANNA</v>
      </c>
      <c r="F13" s="1095"/>
      <c r="G13" s="1095">
        <f>IF($B13="","",VLOOKUP($B13,'1MD ELO VII-U18-LB'!$A$7:$O$22,3))</f>
        <v>0</v>
      </c>
      <c r="H13" s="1095"/>
      <c r="I13" s="774" t="str">
        <f>IF($B13="","",VLOOKUP($B13,'1MD ELO VII-U18-LB'!$A$7:$O$22,4))</f>
        <v>Tóth Árpád Gimnázium</v>
      </c>
      <c r="J13" s="244"/>
      <c r="K13" s="1053"/>
      <c r="L13" s="1054" t="str">
        <f>IF(K13="","",CONCATENATE(VLOOKUP($Y$3,$AB$1:$AK$1,K13)," pont"))</f>
        <v/>
      </c>
      <c r="M13" s="253"/>
      <c r="Y13" s="224"/>
      <c r="Z13" s="224"/>
      <c r="AA13" s="224" t="s">
        <v>273</v>
      </c>
      <c r="AB13" s="256">
        <v>0</v>
      </c>
      <c r="AC13" s="256">
        <v>0</v>
      </c>
      <c r="AD13" s="256">
        <v>0</v>
      </c>
      <c r="AE13" s="256">
        <v>0</v>
      </c>
      <c r="AF13" s="256">
        <v>0</v>
      </c>
      <c r="AG13" s="256">
        <v>0</v>
      </c>
      <c r="AH13" s="256">
        <v>0</v>
      </c>
      <c r="AI13" s="256">
        <v>0</v>
      </c>
      <c r="AJ13" s="256">
        <v>0</v>
      </c>
      <c r="AK13" s="256">
        <v>0</v>
      </c>
    </row>
    <row r="14" spans="1:37" ht="13.2" x14ac:dyDescent="0.2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</row>
    <row r="15" spans="1:37" ht="13.2" x14ac:dyDescent="0.2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</row>
    <row r="16" spans="1:37" ht="13.2" x14ac:dyDescent="0.2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Y16" s="224"/>
      <c r="Z16" s="224"/>
      <c r="AA16" s="224" t="s">
        <v>111</v>
      </c>
      <c r="AB16" s="224">
        <v>300</v>
      </c>
      <c r="AC16" s="224">
        <v>250</v>
      </c>
      <c r="AD16" s="224">
        <v>220</v>
      </c>
      <c r="AE16" s="224">
        <v>180</v>
      </c>
      <c r="AF16" s="224">
        <v>160</v>
      </c>
      <c r="AG16" s="224">
        <v>150</v>
      </c>
      <c r="AH16" s="224">
        <v>140</v>
      </c>
      <c r="AI16" s="224">
        <v>130</v>
      </c>
      <c r="AJ16" s="224">
        <v>120</v>
      </c>
      <c r="AK16" s="224">
        <v>110</v>
      </c>
    </row>
    <row r="17" spans="1:37" ht="13.2" x14ac:dyDescent="0.2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Y17" s="224"/>
      <c r="Z17" s="224"/>
      <c r="AA17" s="224" t="s">
        <v>251</v>
      </c>
      <c r="AB17" s="224">
        <v>250</v>
      </c>
      <c r="AC17" s="224">
        <v>200</v>
      </c>
      <c r="AD17" s="224">
        <v>160</v>
      </c>
      <c r="AE17" s="224">
        <v>140</v>
      </c>
      <c r="AF17" s="224">
        <v>120</v>
      </c>
      <c r="AG17" s="224">
        <v>110</v>
      </c>
      <c r="AH17" s="224">
        <v>100</v>
      </c>
      <c r="AI17" s="224">
        <v>90</v>
      </c>
      <c r="AJ17" s="224">
        <v>80</v>
      </c>
      <c r="AK17" s="224">
        <v>70</v>
      </c>
    </row>
    <row r="18" spans="1:37" ht="18.75" customHeight="1" x14ac:dyDescent="0.25">
      <c r="A18" s="244"/>
      <c r="B18" s="1077"/>
      <c r="C18" s="1077"/>
      <c r="D18" s="1078" t="str">
        <f>E7</f>
        <v>TÓTH BOGLÁRKA TAMARA</v>
      </c>
      <c r="E18" s="1078"/>
      <c r="F18" s="1078" t="str">
        <f>E9</f>
        <v>VARGA ADÉL</v>
      </c>
      <c r="G18" s="1078"/>
      <c r="H18" s="1078" t="str">
        <f>E11</f>
        <v>PALOTAI JÁZMIN</v>
      </c>
      <c r="I18" s="1078"/>
      <c r="J18" s="1078" t="str">
        <f>E13</f>
        <v>BOROS ANNA</v>
      </c>
      <c r="K18" s="1078"/>
      <c r="L18" s="244"/>
      <c r="M18" s="244"/>
      <c r="Y18" s="224"/>
      <c r="Z18" s="224"/>
      <c r="AA18" s="224" t="s">
        <v>254</v>
      </c>
      <c r="AB18" s="224">
        <v>200</v>
      </c>
      <c r="AC18" s="224">
        <v>150</v>
      </c>
      <c r="AD18" s="224">
        <v>130</v>
      </c>
      <c r="AE18" s="224">
        <v>110</v>
      </c>
      <c r="AF18" s="224">
        <v>95</v>
      </c>
      <c r="AG18" s="224">
        <v>80</v>
      </c>
      <c r="AH18" s="224">
        <v>70</v>
      </c>
      <c r="AI18" s="224">
        <v>60</v>
      </c>
      <c r="AJ18" s="224">
        <v>55</v>
      </c>
      <c r="AK18" s="224">
        <v>50</v>
      </c>
    </row>
    <row r="19" spans="1:37" ht="18.75" customHeight="1" x14ac:dyDescent="0.25">
      <c r="A19" s="257" t="s">
        <v>111</v>
      </c>
      <c r="B19" s="1079" t="str">
        <f>E7</f>
        <v>TÓTH BOGLÁRKA TAMARA</v>
      </c>
      <c r="C19" s="1079"/>
      <c r="D19" s="1080"/>
      <c r="E19" s="1080"/>
      <c r="F19" s="1081"/>
      <c r="G19" s="1081"/>
      <c r="H19" s="1081"/>
      <c r="I19" s="1081"/>
      <c r="J19" s="1078"/>
      <c r="K19" s="1078"/>
      <c r="L19" s="244"/>
      <c r="M19" s="244"/>
      <c r="Y19" s="224"/>
      <c r="Z19" s="224"/>
      <c r="AA19" s="224" t="s">
        <v>264</v>
      </c>
      <c r="AB19" s="224">
        <v>150</v>
      </c>
      <c r="AC19" s="224">
        <v>120</v>
      </c>
      <c r="AD19" s="224">
        <v>100</v>
      </c>
      <c r="AE19" s="224">
        <v>80</v>
      </c>
      <c r="AF19" s="224">
        <v>70</v>
      </c>
      <c r="AG19" s="224">
        <v>60</v>
      </c>
      <c r="AH19" s="224">
        <v>55</v>
      </c>
      <c r="AI19" s="224">
        <v>50</v>
      </c>
      <c r="AJ19" s="224">
        <v>45</v>
      </c>
      <c r="AK19" s="224">
        <v>40</v>
      </c>
    </row>
    <row r="20" spans="1:37" ht="18.75" customHeight="1" x14ac:dyDescent="0.25">
      <c r="A20" s="257" t="s">
        <v>101</v>
      </c>
      <c r="B20" s="1079" t="str">
        <f>E9</f>
        <v>VARGA ADÉL</v>
      </c>
      <c r="C20" s="1079"/>
      <c r="D20" s="1081"/>
      <c r="E20" s="1081"/>
      <c r="F20" s="1080"/>
      <c r="G20" s="1080"/>
      <c r="H20" s="1081"/>
      <c r="I20" s="1081"/>
      <c r="J20" s="1081"/>
      <c r="K20" s="1081"/>
      <c r="L20" s="244"/>
      <c r="M20" s="244"/>
      <c r="Y20" s="224"/>
      <c r="Z20" s="224"/>
      <c r="AA20" s="224" t="s">
        <v>265</v>
      </c>
      <c r="AB20" s="224">
        <v>120</v>
      </c>
      <c r="AC20" s="224">
        <v>90</v>
      </c>
      <c r="AD20" s="224">
        <v>65</v>
      </c>
      <c r="AE20" s="224">
        <v>55</v>
      </c>
      <c r="AF20" s="224">
        <v>50</v>
      </c>
      <c r="AG20" s="224">
        <v>45</v>
      </c>
      <c r="AH20" s="224">
        <v>40</v>
      </c>
      <c r="AI20" s="224">
        <v>35</v>
      </c>
      <c r="AJ20" s="224">
        <v>25</v>
      </c>
      <c r="AK20" s="224">
        <v>20</v>
      </c>
    </row>
    <row r="21" spans="1:37" ht="18.75" customHeight="1" x14ac:dyDescent="0.25">
      <c r="A21" s="257" t="s">
        <v>270</v>
      </c>
      <c r="B21" s="1079" t="str">
        <f>E11</f>
        <v>PALOTAI JÁZMIN</v>
      </c>
      <c r="C21" s="1079"/>
      <c r="D21" s="1081"/>
      <c r="E21" s="1081"/>
      <c r="F21" s="1081"/>
      <c r="G21" s="1081"/>
      <c r="H21" s="1080"/>
      <c r="I21" s="1080"/>
      <c r="J21" s="1081"/>
      <c r="K21" s="1081"/>
      <c r="L21" s="244"/>
      <c r="M21" s="244"/>
      <c r="Y21" s="224"/>
      <c r="Z21" s="224"/>
      <c r="AA21" s="224" t="s">
        <v>266</v>
      </c>
      <c r="AB21" s="224">
        <v>90</v>
      </c>
      <c r="AC21" s="224">
        <v>60</v>
      </c>
      <c r="AD21" s="224">
        <v>45</v>
      </c>
      <c r="AE21" s="224">
        <v>34</v>
      </c>
      <c r="AF21" s="224">
        <v>27</v>
      </c>
      <c r="AG21" s="224">
        <v>22</v>
      </c>
      <c r="AH21" s="224">
        <v>18</v>
      </c>
      <c r="AI21" s="224">
        <v>15</v>
      </c>
      <c r="AJ21" s="224">
        <v>12</v>
      </c>
      <c r="AK21" s="224">
        <v>9</v>
      </c>
    </row>
    <row r="22" spans="1:37" ht="18.75" customHeight="1" x14ac:dyDescent="0.25">
      <c r="A22" s="257" t="s">
        <v>319</v>
      </c>
      <c r="B22" s="1079" t="str">
        <f>E13</f>
        <v>BOROS ANNA</v>
      </c>
      <c r="C22" s="1079"/>
      <c r="D22" s="1081"/>
      <c r="E22" s="1081"/>
      <c r="F22" s="1081"/>
      <c r="G22" s="1081"/>
      <c r="H22" s="1078"/>
      <c r="I22" s="1078"/>
      <c r="J22" s="1080"/>
      <c r="K22" s="1080"/>
      <c r="L22" s="244"/>
      <c r="M22" s="244"/>
      <c r="Y22" s="224"/>
      <c r="Z22" s="224"/>
      <c r="AA22" s="224" t="s">
        <v>267</v>
      </c>
      <c r="AB22" s="224">
        <v>60</v>
      </c>
      <c r="AC22" s="224">
        <v>40</v>
      </c>
      <c r="AD22" s="224">
        <v>30</v>
      </c>
      <c r="AE22" s="224">
        <v>20</v>
      </c>
      <c r="AF22" s="224">
        <v>18</v>
      </c>
      <c r="AG22" s="224">
        <v>15</v>
      </c>
      <c r="AH22" s="224">
        <v>12</v>
      </c>
      <c r="AI22" s="224">
        <v>10</v>
      </c>
      <c r="AJ22" s="224">
        <v>8</v>
      </c>
      <c r="AK22" s="224">
        <v>6</v>
      </c>
    </row>
    <row r="23" spans="1:37" ht="13.2" x14ac:dyDescent="0.2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Y23" s="224"/>
      <c r="Z23" s="224"/>
      <c r="AA23" s="224" t="s">
        <v>268</v>
      </c>
      <c r="AB23" s="224">
        <v>40</v>
      </c>
      <c r="AC23" s="224">
        <v>25</v>
      </c>
      <c r="AD23" s="224">
        <v>18</v>
      </c>
      <c r="AE23" s="224">
        <v>13</v>
      </c>
      <c r="AF23" s="224">
        <v>8</v>
      </c>
      <c r="AG23" s="224">
        <v>7</v>
      </c>
      <c r="AH23" s="224">
        <v>6</v>
      </c>
      <c r="AI23" s="224">
        <v>5</v>
      </c>
      <c r="AJ23" s="224">
        <v>4</v>
      </c>
      <c r="AK23" s="224">
        <v>3</v>
      </c>
    </row>
    <row r="24" spans="1:37" ht="13.2" x14ac:dyDescent="0.2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Y24" s="224"/>
      <c r="Z24" s="224"/>
      <c r="AA24" s="224" t="s">
        <v>269</v>
      </c>
      <c r="AB24" s="224">
        <v>25</v>
      </c>
      <c r="AC24" s="224">
        <v>15</v>
      </c>
      <c r="AD24" s="224">
        <v>13</v>
      </c>
      <c r="AE24" s="224">
        <v>7</v>
      </c>
      <c r="AF24" s="224">
        <v>6</v>
      </c>
      <c r="AG24" s="224">
        <v>5</v>
      </c>
      <c r="AH24" s="224">
        <v>4</v>
      </c>
      <c r="AI24" s="224">
        <v>3</v>
      </c>
      <c r="AJ24" s="224">
        <v>2</v>
      </c>
      <c r="AK24" s="224">
        <v>1</v>
      </c>
    </row>
    <row r="25" spans="1:37" ht="13.2" x14ac:dyDescent="0.2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Y25" s="224"/>
      <c r="Z25" s="224"/>
      <c r="AA25" s="224" t="s">
        <v>271</v>
      </c>
      <c r="AB25" s="224">
        <v>15</v>
      </c>
      <c r="AC25" s="224">
        <v>10</v>
      </c>
      <c r="AD25" s="224">
        <v>8</v>
      </c>
      <c r="AE25" s="224">
        <v>4</v>
      </c>
      <c r="AF25" s="224">
        <v>3</v>
      </c>
      <c r="AG25" s="224">
        <v>2</v>
      </c>
      <c r="AH25" s="224">
        <v>1</v>
      </c>
      <c r="AI25" s="224">
        <v>0</v>
      </c>
      <c r="AJ25" s="224">
        <v>0</v>
      </c>
      <c r="AK25" s="224">
        <v>0</v>
      </c>
    </row>
    <row r="26" spans="1:37" ht="13.2" x14ac:dyDescent="0.2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Y26" s="224"/>
      <c r="Z26" s="224"/>
      <c r="AA26" s="224" t="s">
        <v>272</v>
      </c>
      <c r="AB26" s="224">
        <v>10</v>
      </c>
      <c r="AC26" s="224">
        <v>6</v>
      </c>
      <c r="AD26" s="224">
        <v>4</v>
      </c>
      <c r="AE26" s="224">
        <v>2</v>
      </c>
      <c r="AF26" s="224">
        <v>1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</row>
    <row r="27" spans="1:37" ht="13.2" x14ac:dyDescent="0.2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Y27" s="224"/>
      <c r="Z27" s="224"/>
      <c r="AA27" s="224" t="s">
        <v>273</v>
      </c>
      <c r="AB27" s="224">
        <v>3</v>
      </c>
      <c r="AC27" s="224">
        <v>2</v>
      </c>
      <c r="AD27" s="224">
        <v>1</v>
      </c>
      <c r="AE27" s="224">
        <v>0</v>
      </c>
      <c r="AF27" s="224">
        <v>0</v>
      </c>
      <c r="AG27" s="224">
        <v>0</v>
      </c>
      <c r="AH27" s="224">
        <v>0</v>
      </c>
      <c r="AI27" s="224">
        <v>0</v>
      </c>
      <c r="AJ27" s="224">
        <v>0</v>
      </c>
      <c r="AK27" s="224">
        <v>0</v>
      </c>
    </row>
    <row r="28" spans="1:37" ht="13.2" x14ac:dyDescent="0.2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</row>
    <row r="29" spans="1:37" ht="13.2" x14ac:dyDescent="0.2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</row>
    <row r="30" spans="1:37" ht="13.2" x14ac:dyDescent="0.2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</row>
    <row r="31" spans="1:37" ht="13.2" x14ac:dyDescent="0.2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4"/>
    </row>
    <row r="32" spans="1:37" ht="13.2" x14ac:dyDescent="0.2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58"/>
      <c r="M32" s="244"/>
      <c r="O32" s="213"/>
      <c r="P32" s="213"/>
      <c r="Q32" s="213"/>
      <c r="R32" s="213"/>
      <c r="S32" s="213"/>
    </row>
    <row r="33" spans="1:19" ht="13.2" x14ac:dyDescent="0.25">
      <c r="A33" s="1022" t="s">
        <v>257</v>
      </c>
      <c r="B33" s="1023"/>
      <c r="C33" s="1024"/>
      <c r="D33" s="1061" t="s">
        <v>274</v>
      </c>
      <c r="E33" s="1062" t="s">
        <v>275</v>
      </c>
      <c r="F33" s="1063"/>
      <c r="G33" s="1061" t="s">
        <v>274</v>
      </c>
      <c r="H33" s="1062" t="s">
        <v>276</v>
      </c>
      <c r="I33" s="1064"/>
      <c r="J33" s="1062" t="s">
        <v>277</v>
      </c>
      <c r="K33" s="1065" t="s">
        <v>278</v>
      </c>
      <c r="L33" s="944"/>
      <c r="M33" s="1063"/>
      <c r="O33" s="213"/>
      <c r="P33" s="269"/>
      <c r="Q33" s="269"/>
      <c r="R33" s="227"/>
      <c r="S33" s="213"/>
    </row>
    <row r="34" spans="1:19" ht="13.2" x14ac:dyDescent="0.25">
      <c r="A34" s="270" t="s">
        <v>279</v>
      </c>
      <c r="B34" s="271"/>
      <c r="C34" s="272"/>
      <c r="D34" s="273"/>
      <c r="E34" s="1082"/>
      <c r="F34" s="1082"/>
      <c r="G34" s="274" t="s">
        <v>280</v>
      </c>
      <c r="H34" s="271"/>
      <c r="I34" s="275"/>
      <c r="J34" s="276"/>
      <c r="K34" s="277" t="s">
        <v>281</v>
      </c>
      <c r="L34" s="278"/>
      <c r="M34" s="297"/>
      <c r="O34" s="213"/>
      <c r="P34" s="228"/>
      <c r="Q34" s="228"/>
      <c r="R34" s="280"/>
      <c r="S34" s="213"/>
    </row>
    <row r="35" spans="1:19" ht="13.2" x14ac:dyDescent="0.25">
      <c r="A35" s="281" t="s">
        <v>282</v>
      </c>
      <c r="B35" s="282"/>
      <c r="C35" s="283"/>
      <c r="D35" s="284"/>
      <c r="E35" s="1083"/>
      <c r="F35" s="1083"/>
      <c r="G35" s="285" t="s">
        <v>283</v>
      </c>
      <c r="H35" s="286"/>
      <c r="I35" s="287"/>
      <c r="J35" s="288"/>
      <c r="K35" s="289"/>
      <c r="L35" s="258"/>
      <c r="M35" s="290"/>
      <c r="O35" s="213"/>
      <c r="P35" s="280"/>
      <c r="Q35" s="291"/>
      <c r="R35" s="280"/>
      <c r="S35" s="213"/>
    </row>
    <row r="36" spans="1:19" ht="13.2" x14ac:dyDescent="0.25">
      <c r="A36" s="1031"/>
      <c r="B36" s="1032"/>
      <c r="C36" s="1034"/>
      <c r="D36" s="284"/>
      <c r="E36" s="295"/>
      <c r="F36" s="296"/>
      <c r="G36" s="285" t="s">
        <v>284</v>
      </c>
      <c r="H36" s="286"/>
      <c r="I36" s="287"/>
      <c r="J36" s="288"/>
      <c r="K36" s="277" t="s">
        <v>285</v>
      </c>
      <c r="L36" s="278"/>
      <c r="M36" s="297"/>
      <c r="O36" s="213"/>
      <c r="P36" s="228"/>
      <c r="Q36" s="228"/>
      <c r="R36" s="280"/>
      <c r="S36" s="213"/>
    </row>
    <row r="37" spans="1:19" ht="13.2" x14ac:dyDescent="0.25">
      <c r="A37" s="1035"/>
      <c r="B37" s="1036"/>
      <c r="C37" s="1037"/>
      <c r="D37" s="284"/>
      <c r="E37" s="295"/>
      <c r="F37" s="296"/>
      <c r="G37" s="285" t="s">
        <v>286</v>
      </c>
      <c r="H37" s="286"/>
      <c r="I37" s="287"/>
      <c r="J37" s="288"/>
      <c r="K37" s="301"/>
      <c r="L37" s="296"/>
      <c r="M37" s="279"/>
      <c r="O37" s="213"/>
      <c r="P37" s="280"/>
      <c r="Q37" s="291"/>
      <c r="R37" s="280"/>
      <c r="S37" s="213"/>
    </row>
    <row r="38" spans="1:19" ht="13.2" x14ac:dyDescent="0.25">
      <c r="A38" s="1038"/>
      <c r="B38" s="1039"/>
      <c r="C38" s="1040"/>
      <c r="D38" s="284"/>
      <c r="E38" s="295"/>
      <c r="F38" s="296"/>
      <c r="G38" s="285" t="s">
        <v>287</v>
      </c>
      <c r="H38" s="286"/>
      <c r="I38" s="287"/>
      <c r="J38" s="288"/>
      <c r="K38" s="281"/>
      <c r="L38" s="258"/>
      <c r="M38" s="290"/>
      <c r="O38" s="213"/>
      <c r="P38" s="280"/>
      <c r="Q38" s="291"/>
      <c r="R38" s="280"/>
      <c r="S38" s="213"/>
    </row>
    <row r="39" spans="1:19" ht="13.2" x14ac:dyDescent="0.25">
      <c r="A39" s="1041"/>
      <c r="B39" s="1042"/>
      <c r="C39" s="1037"/>
      <c r="D39" s="284"/>
      <c r="E39" s="295"/>
      <c r="F39" s="296"/>
      <c r="G39" s="285" t="s">
        <v>288</v>
      </c>
      <c r="H39" s="286"/>
      <c r="I39" s="287"/>
      <c r="J39" s="288"/>
      <c r="K39" s="277" t="s">
        <v>233</v>
      </c>
      <c r="L39" s="278"/>
      <c r="M39" s="297"/>
      <c r="O39" s="213"/>
      <c r="P39" s="228"/>
      <c r="Q39" s="228"/>
      <c r="R39" s="280"/>
      <c r="S39" s="213"/>
    </row>
    <row r="40" spans="1:19" ht="13.2" x14ac:dyDescent="0.25">
      <c r="A40" s="1041"/>
      <c r="B40" s="1042"/>
      <c r="C40" s="1044"/>
      <c r="D40" s="284"/>
      <c r="E40" s="295"/>
      <c r="F40" s="296"/>
      <c r="G40" s="285" t="s">
        <v>289</v>
      </c>
      <c r="H40" s="286"/>
      <c r="I40" s="287"/>
      <c r="J40" s="288"/>
      <c r="K40" s="301"/>
      <c r="L40" s="296"/>
      <c r="M40" s="279"/>
      <c r="O40" s="213"/>
      <c r="P40" s="280"/>
      <c r="Q40" s="291"/>
      <c r="R40" s="280"/>
      <c r="S40" s="213"/>
    </row>
    <row r="41" spans="1:19" ht="13.2" x14ac:dyDescent="0.25">
      <c r="A41" s="1045"/>
      <c r="B41" s="1046"/>
      <c r="C41" s="1048"/>
      <c r="D41" s="311"/>
      <c r="E41" s="312"/>
      <c r="F41" s="258"/>
      <c r="G41" s="313" t="s">
        <v>290</v>
      </c>
      <c r="H41" s="282"/>
      <c r="I41" s="314"/>
      <c r="J41" s="315"/>
      <c r="K41" s="281">
        <f>M4</f>
        <v>0</v>
      </c>
      <c r="L41" s="258"/>
      <c r="M41" s="290"/>
      <c r="O41" s="213"/>
      <c r="P41" s="280"/>
      <c r="Q41" s="291"/>
      <c r="R41" s="316"/>
      <c r="S41" s="213"/>
    </row>
    <row r="42" spans="1:19" ht="13.2" x14ac:dyDescent="0.25">
      <c r="O42" s="213"/>
      <c r="P42" s="213"/>
      <c r="Q42" s="213"/>
      <c r="R42" s="213"/>
      <c r="S42" s="213"/>
    </row>
    <row r="43" spans="1:19" ht="13.2" x14ac:dyDescent="0.25">
      <c r="O43" s="213"/>
      <c r="P43" s="213"/>
      <c r="Q43" s="213"/>
      <c r="R43" s="213"/>
      <c r="S43" s="213"/>
    </row>
  </sheetData>
  <sheetProtection selectLockedCells="1" selectUnlockedCells="1"/>
  <mergeCells count="37">
    <mergeCell ref="E35:F35"/>
    <mergeCell ref="B22:C22"/>
    <mergeCell ref="D22:E22"/>
    <mergeCell ref="F22:G22"/>
    <mergeCell ref="H22:I22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59" priority="3" stopIfTrue="1" operator="equal">
      <formula>"Bye"</formula>
    </cfRule>
  </conditionalFormatting>
  <conditionalFormatting sqref="R41">
    <cfRule type="expression" dxfId="58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001C-2288-40B7-8036-63F1923D0903}">
  <dimension ref="A1:G18"/>
  <sheetViews>
    <sheetView showGridLines="0" showZeros="0" zoomScaleNormal="100" workbookViewId="0">
      <selection activeCell="C17" sqref="C17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921" t="s">
        <v>203</v>
      </c>
      <c r="B1" s="922"/>
      <c r="C1" s="922"/>
      <c r="D1" s="923"/>
      <c r="E1" s="924"/>
      <c r="F1" s="925"/>
      <c r="G1" s="925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926"/>
      <c r="G2" s="926"/>
    </row>
    <row r="3" spans="1:7" ht="6" customHeight="1" thickBot="1" x14ac:dyDescent="0.3">
      <c r="A3" s="927"/>
      <c r="B3" s="928"/>
      <c r="C3" s="928"/>
      <c r="D3" s="928"/>
      <c r="E3" s="929"/>
      <c r="F3" s="925"/>
      <c r="G3" s="925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925"/>
      <c r="G4" s="925"/>
    </row>
    <row r="5" spans="1:7" ht="15" customHeight="1" x14ac:dyDescent="0.25">
      <c r="A5" s="930" t="s">
        <v>206</v>
      </c>
      <c r="B5" s="931"/>
      <c r="C5" s="931"/>
      <c r="D5" s="931"/>
      <c r="E5" s="932"/>
      <c r="F5" s="933"/>
      <c r="G5" s="934"/>
    </row>
    <row r="6" spans="1:7" ht="24.6" x14ac:dyDescent="0.25">
      <c r="A6" s="46" t="s">
        <v>207</v>
      </c>
      <c r="B6" s="47"/>
      <c r="C6" s="935"/>
      <c r="D6" s="936"/>
      <c r="E6" s="937"/>
      <c r="F6" s="925"/>
      <c r="G6" s="925"/>
    </row>
    <row r="7" spans="1:7" ht="15" customHeight="1" x14ac:dyDescent="0.25">
      <c r="A7" s="938" t="s">
        <v>208</v>
      </c>
      <c r="B7" s="938" t="s">
        <v>209</v>
      </c>
      <c r="C7" s="938" t="s">
        <v>210</v>
      </c>
      <c r="D7" s="938" t="s">
        <v>211</v>
      </c>
      <c r="E7" s="938" t="s">
        <v>212</v>
      </c>
      <c r="F7" s="933"/>
      <c r="G7" s="934"/>
    </row>
    <row r="8" spans="1:7" ht="16.5" customHeight="1" x14ac:dyDescent="0.25">
      <c r="A8" s="52" t="s">
        <v>350</v>
      </c>
      <c r="B8" s="52"/>
      <c r="C8" s="52"/>
      <c r="D8" s="52"/>
      <c r="E8" s="52"/>
      <c r="F8" s="925"/>
      <c r="G8" s="925"/>
    </row>
    <row r="9" spans="1:7" ht="15" customHeight="1" x14ac:dyDescent="0.25">
      <c r="A9" s="930" t="s">
        <v>214</v>
      </c>
      <c r="B9" s="931"/>
      <c r="C9" s="939" t="s">
        <v>215</v>
      </c>
      <c r="D9" s="939"/>
      <c r="E9" s="940" t="s">
        <v>216</v>
      </c>
      <c r="F9" s="925"/>
      <c r="G9" s="925"/>
    </row>
    <row r="10" spans="1:7" ht="13.2" x14ac:dyDescent="0.25">
      <c r="A10" s="55">
        <v>46147</v>
      </c>
      <c r="B10" s="941"/>
      <c r="C10" s="57" t="s">
        <v>125</v>
      </c>
      <c r="D10" s="939" t="s">
        <v>292</v>
      </c>
      <c r="E10" s="58"/>
      <c r="F10" s="925"/>
      <c r="G10" s="925"/>
    </row>
    <row r="11" spans="1:7" ht="13.2" x14ac:dyDescent="0.25">
      <c r="A11" s="942"/>
      <c r="B11" s="931"/>
      <c r="C11" s="943" t="s">
        <v>217</v>
      </c>
      <c r="D11" s="943" t="s">
        <v>218</v>
      </c>
      <c r="E11" s="943" t="s">
        <v>219</v>
      </c>
      <c r="F11" s="944"/>
      <c r="G11" s="944"/>
    </row>
    <row r="12" spans="1:7" ht="13.2" x14ac:dyDescent="0.25">
      <c r="A12" s="945"/>
      <c r="B12" s="925"/>
      <c r="C12" s="63"/>
      <c r="D12" s="63" t="s">
        <v>220</v>
      </c>
      <c r="E12" s="63"/>
      <c r="F12" s="925"/>
      <c r="G12" s="925"/>
    </row>
    <row r="13" spans="1:7" ht="7.5" customHeight="1" x14ac:dyDescent="0.25">
      <c r="A13" s="944"/>
      <c r="B13" s="944"/>
      <c r="C13" s="944"/>
      <c r="D13" s="944"/>
      <c r="E13" s="946"/>
      <c r="F13" s="944"/>
      <c r="G13" s="944"/>
    </row>
    <row r="14" spans="1:7" ht="112.5" customHeight="1" x14ac:dyDescent="0.25">
      <c r="A14" s="944"/>
      <c r="B14" s="944"/>
      <c r="C14" s="944"/>
      <c r="D14" s="944"/>
      <c r="E14" s="946"/>
      <c r="F14" s="944"/>
      <c r="G14" s="944"/>
    </row>
    <row r="15" spans="1:7" ht="18.75" customHeight="1" x14ac:dyDescent="0.25">
      <c r="A15" s="947"/>
      <c r="B15" s="947"/>
      <c r="C15" s="947"/>
      <c r="D15" s="947"/>
      <c r="E15" s="946"/>
      <c r="F15" s="944"/>
      <c r="G15" s="944"/>
    </row>
    <row r="16" spans="1:7" ht="17.25" customHeight="1" x14ac:dyDescent="0.25">
      <c r="A16" s="947"/>
      <c r="B16" s="947"/>
      <c r="C16" s="947"/>
      <c r="D16" s="947"/>
      <c r="E16" s="947"/>
      <c r="F16" s="944"/>
      <c r="G16" s="944"/>
    </row>
    <row r="17" spans="1:7" ht="12.75" customHeight="1" x14ac:dyDescent="0.25">
      <c r="A17" s="948"/>
      <c r="B17" s="949"/>
      <c r="C17" s="950"/>
      <c r="D17" s="951"/>
      <c r="E17" s="946"/>
      <c r="F17" s="944"/>
      <c r="G17" s="944"/>
    </row>
    <row r="18" spans="1:7" ht="13.2" x14ac:dyDescent="0.25">
      <c r="A18" s="944"/>
      <c r="B18" s="944"/>
      <c r="C18" s="944"/>
      <c r="D18" s="944"/>
      <c r="E18" s="946"/>
      <c r="F18" s="944"/>
      <c r="G18" s="944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91242-9FD8-4E7D-B656-F3F63C72432F}">
  <sheetPr>
    <pageSetUpPr fitToPage="1"/>
  </sheetPr>
  <dimension ref="A1:P42"/>
  <sheetViews>
    <sheetView showGridLines="0" showZeros="0" zoomScaleNormal="100" workbookViewId="0">
      <selection activeCell="C17" sqref="C17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952" t="str">
        <f>'Altalanos VIII-U18p-FB'!$A$6</f>
        <v>OB</v>
      </c>
      <c r="B1" s="953"/>
      <c r="C1" s="953"/>
      <c r="D1" s="944"/>
      <c r="E1" s="944"/>
      <c r="F1" s="954"/>
      <c r="G1" s="944"/>
      <c r="H1" s="944"/>
      <c r="I1" s="944"/>
      <c r="J1" s="944"/>
      <c r="K1" s="944"/>
      <c r="L1" s="944"/>
      <c r="M1" s="944"/>
      <c r="N1" s="955"/>
    </row>
    <row r="2" spans="1:14" ht="13.2" x14ac:dyDescent="0.25">
      <c r="A2" s="956"/>
      <c r="B2" s="957"/>
      <c r="C2" s="95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54"/>
    </row>
    <row r="3" spans="1:14" s="77" customFormat="1" ht="39.75" customHeight="1" thickBot="1" x14ac:dyDescent="0.35">
      <c r="A3" s="958"/>
      <c r="B3" s="959" t="s">
        <v>221</v>
      </c>
      <c r="C3" s="960"/>
      <c r="D3" s="961"/>
      <c r="E3" s="961"/>
      <c r="F3" s="962"/>
      <c r="G3" s="961"/>
      <c r="H3" s="963"/>
      <c r="I3" s="962"/>
      <c r="J3" s="961"/>
      <c r="K3" s="961"/>
      <c r="L3" s="961"/>
      <c r="M3" s="961"/>
      <c r="N3" s="963"/>
    </row>
    <row r="4" spans="1:14" s="84" customFormat="1" ht="9.6" x14ac:dyDescent="0.3">
      <c r="A4" s="962" t="s">
        <v>222</v>
      </c>
      <c r="B4" s="960" t="s">
        <v>215</v>
      </c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</row>
    <row r="5" spans="1:14" s="86" customFormat="1" ht="12.75" customHeight="1" x14ac:dyDescent="0.3">
      <c r="A5" s="965">
        <f>'Altalanos VIII-U18p-FB'!$A$10</f>
        <v>46147</v>
      </c>
      <c r="B5" s="966" t="str">
        <f>'Altalanos VIII-U18p-FB'!$C$10</f>
        <v>Berettyóújfalu</v>
      </c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8"/>
      <c r="N5" s="968"/>
    </row>
    <row r="6" spans="1:14" s="77" customFormat="1" ht="60" customHeight="1" thickBot="1" x14ac:dyDescent="0.35">
      <c r="A6" s="1096" t="s">
        <v>223</v>
      </c>
      <c r="B6" s="1096"/>
      <c r="C6" s="969"/>
      <c r="D6" s="969"/>
      <c r="E6" s="969"/>
      <c r="F6" s="970"/>
      <c r="G6" s="971"/>
      <c r="H6" s="969"/>
      <c r="I6" s="970"/>
      <c r="J6" s="969"/>
      <c r="K6" s="969"/>
      <c r="L6" s="969"/>
      <c r="M6" s="969"/>
      <c r="N6" s="972"/>
    </row>
    <row r="7" spans="1:14" s="84" customFormat="1" ht="13.5" hidden="1" customHeight="1" x14ac:dyDescent="0.3">
      <c r="A7" s="973"/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64"/>
    </row>
    <row r="8" spans="1:14" s="97" customFormat="1" ht="12.75" hidden="1" customHeight="1" x14ac:dyDescent="0.3">
      <c r="A8" s="975"/>
      <c r="B8" s="976"/>
      <c r="C8" s="976"/>
      <c r="D8" s="976"/>
      <c r="E8" s="976"/>
      <c r="F8" s="976"/>
      <c r="G8" s="976"/>
      <c r="H8" s="976"/>
      <c r="I8" s="976"/>
      <c r="J8" s="976"/>
      <c r="K8" s="976"/>
      <c r="L8" s="976"/>
      <c r="M8" s="976"/>
      <c r="N8" s="967"/>
    </row>
    <row r="9" spans="1:14" s="84" customFormat="1" ht="13.2" hidden="1" x14ac:dyDescent="0.3">
      <c r="A9" s="977"/>
      <c r="B9" s="978"/>
      <c r="C9" s="979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80"/>
    </row>
    <row r="10" spans="1:14" s="84" customFormat="1" ht="9.6" hidden="1" x14ac:dyDescent="0.3">
      <c r="A10" s="973"/>
      <c r="B10" s="974"/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</row>
    <row r="11" spans="1:14" s="86" customFormat="1" ht="12.75" hidden="1" customHeight="1" x14ac:dyDescent="0.3">
      <c r="A11" s="981"/>
      <c r="B11" s="982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8"/>
      <c r="N11" s="964"/>
    </row>
    <row r="12" spans="1:14" s="84" customFormat="1" ht="9.6" hidden="1" x14ac:dyDescent="0.3">
      <c r="A12" s="973"/>
      <c r="B12" s="974"/>
      <c r="C12" s="974"/>
      <c r="D12" s="974"/>
      <c r="E12" s="974"/>
      <c r="F12" s="974"/>
      <c r="G12" s="974"/>
      <c r="H12" s="974"/>
      <c r="I12" s="974"/>
      <c r="J12" s="974"/>
      <c r="K12" s="974"/>
      <c r="L12" s="974"/>
      <c r="M12" s="974"/>
      <c r="N12" s="964"/>
    </row>
    <row r="13" spans="1:14" s="97" customFormat="1" ht="12.75" hidden="1" customHeight="1" x14ac:dyDescent="0.3">
      <c r="A13" s="975"/>
      <c r="B13" s="976"/>
      <c r="C13" s="976"/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27"/>
    </row>
    <row r="14" spans="1:14" s="84" customFormat="1" ht="13.2" hidden="1" x14ac:dyDescent="0.3">
      <c r="A14" s="977"/>
      <c r="B14" s="978"/>
      <c r="C14" s="979"/>
      <c r="D14" s="978"/>
      <c r="E14" s="978"/>
      <c r="F14" s="978"/>
      <c r="G14" s="978"/>
      <c r="H14" s="978"/>
      <c r="I14" s="978"/>
      <c r="J14" s="978"/>
      <c r="K14" s="978"/>
      <c r="L14" s="978"/>
      <c r="M14" s="978"/>
      <c r="N14" s="980"/>
    </row>
    <row r="15" spans="1:14" s="84" customFormat="1" ht="9.6" hidden="1" x14ac:dyDescent="0.3">
      <c r="A15" s="973"/>
      <c r="B15" s="974"/>
      <c r="C15" s="964"/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</row>
    <row r="16" spans="1:14" s="84" customFormat="1" ht="13.2" hidden="1" x14ac:dyDescent="0.3">
      <c r="A16" s="981"/>
      <c r="B16" s="982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8"/>
      <c r="N16" s="964"/>
    </row>
    <row r="17" spans="1:16" s="84" customFormat="1" ht="9.6" hidden="1" x14ac:dyDescent="0.3">
      <c r="A17" s="973"/>
      <c r="B17" s="974"/>
      <c r="C17" s="974"/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64"/>
    </row>
    <row r="18" spans="1:16" s="97" customFormat="1" ht="12.75" hidden="1" customHeight="1" x14ac:dyDescent="0.3">
      <c r="A18" s="975"/>
      <c r="B18" s="976"/>
      <c r="C18" s="976"/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27"/>
    </row>
    <row r="19" spans="1:16" s="97" customFormat="1" ht="7.5" hidden="1" customHeight="1" thickBot="1" x14ac:dyDescent="0.35">
      <c r="A19" s="983"/>
      <c r="B19" s="983"/>
      <c r="C19" s="929"/>
      <c r="D19" s="929"/>
      <c r="E19" s="929"/>
      <c r="F19" s="929"/>
      <c r="G19" s="929"/>
      <c r="H19" s="929"/>
      <c r="I19" s="929"/>
      <c r="J19" s="929"/>
      <c r="K19" s="929"/>
      <c r="L19" s="929"/>
      <c r="M19" s="929"/>
      <c r="N19" s="927"/>
    </row>
    <row r="20" spans="1:16" s="84" customFormat="1" ht="13.8" thickBot="1" x14ac:dyDescent="0.35">
      <c r="A20" s="984" t="s">
        <v>224</v>
      </c>
      <c r="B20" s="985"/>
      <c r="C20" s="979"/>
      <c r="D20" s="978"/>
      <c r="E20" s="978"/>
      <c r="F20" s="978"/>
      <c r="G20" s="978"/>
      <c r="H20" s="978"/>
      <c r="I20" s="978"/>
      <c r="J20" s="978"/>
      <c r="K20" s="978"/>
      <c r="L20" s="978"/>
      <c r="M20" s="978"/>
      <c r="N20" s="980"/>
    </row>
    <row r="21" spans="1:16" s="84" customFormat="1" ht="9.6" x14ac:dyDescent="0.3">
      <c r="A21" s="986" t="s">
        <v>225</v>
      </c>
      <c r="B21" s="987" t="s">
        <v>226</v>
      </c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P21" s="111" t="s">
        <v>227</v>
      </c>
    </row>
    <row r="22" spans="1:16" s="84" customFormat="1" ht="19.5" customHeight="1" x14ac:dyDescent="0.3">
      <c r="A22" s="112"/>
      <c r="B22" s="113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8"/>
      <c r="N22" s="964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8"/>
      <c r="N23" s="964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8"/>
      <c r="N24" s="964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8"/>
      <c r="N25" s="964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8"/>
      <c r="N26" s="964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8"/>
      <c r="N27" s="964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8"/>
      <c r="N28" s="964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8"/>
      <c r="N29" s="964"/>
      <c r="P29" s="114" t="str">
        <f t="shared" si="0"/>
        <v xml:space="preserve"> </v>
      </c>
    </row>
    <row r="30" spans="1:16" ht="13.8" thickBot="1" x14ac:dyDescent="0.3">
      <c r="A30" s="944"/>
      <c r="B30" s="944"/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88"/>
      <c r="P30" s="118" t="s">
        <v>228</v>
      </c>
    </row>
    <row r="31" spans="1:16" ht="13.2" x14ac:dyDescent="0.25">
      <c r="A31" s="944"/>
      <c r="B31" s="944"/>
      <c r="C31" s="944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88"/>
    </row>
    <row r="32" spans="1:16" ht="13.2" x14ac:dyDescent="0.25">
      <c r="A32" s="944"/>
      <c r="B32" s="944"/>
      <c r="C32" s="944"/>
      <c r="D32" s="944"/>
      <c r="E32" s="944"/>
      <c r="F32" s="944"/>
      <c r="G32" s="944"/>
      <c r="H32" s="944"/>
      <c r="I32" s="944"/>
      <c r="J32" s="944"/>
      <c r="K32" s="944"/>
      <c r="L32" s="944"/>
      <c r="M32" s="944"/>
      <c r="N32" s="988"/>
    </row>
    <row r="33" spans="1:14" ht="13.2" x14ac:dyDescent="0.25">
      <c r="A33" s="944"/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88"/>
    </row>
    <row r="34" spans="1:14" ht="13.2" x14ac:dyDescent="0.25">
      <c r="A34" s="944"/>
      <c r="B34" s="944"/>
      <c r="C34" s="944"/>
      <c r="D34" s="944"/>
      <c r="E34" s="944"/>
      <c r="F34" s="944"/>
      <c r="G34" s="944"/>
      <c r="H34" s="944"/>
      <c r="I34" s="944"/>
      <c r="J34" s="944"/>
      <c r="K34" s="944"/>
      <c r="L34" s="944"/>
      <c r="M34" s="944"/>
      <c r="N34" s="988"/>
    </row>
    <row r="35" spans="1:14" ht="13.2" x14ac:dyDescent="0.25">
      <c r="A35" s="944"/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4"/>
      <c r="M35" s="944"/>
      <c r="N35" s="988"/>
    </row>
    <row r="36" spans="1:14" ht="13.2" x14ac:dyDescent="0.25">
      <c r="A36" s="944"/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88"/>
    </row>
    <row r="37" spans="1:14" ht="13.2" x14ac:dyDescent="0.25">
      <c r="A37" s="944"/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88"/>
    </row>
    <row r="38" spans="1:14" ht="13.2" x14ac:dyDescent="0.25">
      <c r="A38" s="944"/>
      <c r="B38" s="944"/>
      <c r="C38" s="944"/>
      <c r="D38" s="944"/>
      <c r="E38" s="944"/>
      <c r="F38" s="944"/>
      <c r="G38" s="944"/>
      <c r="H38" s="944"/>
      <c r="I38" s="944"/>
      <c r="J38" s="944"/>
      <c r="K38" s="944"/>
      <c r="L38" s="944"/>
      <c r="M38" s="944"/>
      <c r="N38" s="988"/>
    </row>
    <row r="39" spans="1:14" ht="13.2" x14ac:dyDescent="0.25">
      <c r="A39" s="944"/>
      <c r="B39" s="944"/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88"/>
    </row>
    <row r="40" spans="1:14" ht="13.2" x14ac:dyDescent="0.25">
      <c r="A40" s="944"/>
      <c r="B40" s="944"/>
      <c r="C40" s="944"/>
      <c r="D40" s="944"/>
      <c r="E40" s="944"/>
      <c r="F40" s="944"/>
      <c r="G40" s="944"/>
      <c r="H40" s="944"/>
      <c r="I40" s="944"/>
      <c r="J40" s="944"/>
      <c r="K40" s="944"/>
      <c r="L40" s="944"/>
      <c r="M40" s="944"/>
      <c r="N40" s="988"/>
    </row>
    <row r="41" spans="1:14" ht="13.2" x14ac:dyDescent="0.25">
      <c r="A41" s="944"/>
      <c r="B41" s="944"/>
      <c r="C41" s="944"/>
      <c r="D41" s="944"/>
      <c r="E41" s="944"/>
      <c r="F41" s="944"/>
      <c r="G41" s="944"/>
      <c r="H41" s="944"/>
      <c r="I41" s="944"/>
      <c r="J41" s="944"/>
      <c r="K41" s="944"/>
      <c r="L41" s="944"/>
      <c r="M41" s="944"/>
      <c r="N41" s="988"/>
    </row>
    <row r="42" spans="1:14" ht="13.2" x14ac:dyDescent="0.25">
      <c r="A42" s="944"/>
      <c r="B42" s="944"/>
      <c r="C42" s="944"/>
      <c r="D42" s="944"/>
      <c r="E42" s="944"/>
      <c r="F42" s="944"/>
      <c r="G42" s="944"/>
      <c r="H42" s="944"/>
      <c r="I42" s="944"/>
      <c r="J42" s="944"/>
      <c r="K42" s="944"/>
      <c r="L42" s="944"/>
      <c r="M42" s="944"/>
      <c r="N42" s="9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186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8DB9-6309-44E6-ACB9-8B9C6B27F40A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D14" sqref="D14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VIII-U18p-FB'!$A$6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VIII-U18p-FB'!$A$8</f>
        <v>VIII.kcs Tenisz U18+ Fiú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989"/>
      <c r="K3" s="990"/>
      <c r="L3" s="990"/>
      <c r="M3" s="990"/>
      <c r="N3" s="991" t="s">
        <v>233</v>
      </c>
      <c r="O3" s="992"/>
      <c r="P3" s="993"/>
      <c r="Q3" s="994"/>
    </row>
    <row r="4" spans="1:17" s="77" customFormat="1" ht="13.2" x14ac:dyDescent="0.3">
      <c r="A4" s="962" t="s">
        <v>222</v>
      </c>
      <c r="B4" s="962"/>
      <c r="C4" s="960" t="s">
        <v>215</v>
      </c>
      <c r="D4" s="962" t="s">
        <v>88</v>
      </c>
      <c r="E4" s="995"/>
      <c r="G4" s="996"/>
      <c r="H4" s="997" t="s">
        <v>234</v>
      </c>
      <c r="I4" s="99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VIII-U18p-FB'!$A$10</f>
        <v>46147</v>
      </c>
      <c r="B5" s="153"/>
      <c r="C5" s="154" t="str">
        <f>'Altalanos VIII-U18p-FB'!$C$10</f>
        <v>Berettyóújfalu</v>
      </c>
      <c r="D5" s="155" t="str">
        <f>'Altalanos VIII-U18p-FB'!$D$10</f>
        <v xml:space="preserve">  </v>
      </c>
      <c r="E5" s="155"/>
      <c r="F5" s="155"/>
      <c r="G5" s="155"/>
      <c r="H5" s="156">
        <f>'Altalanos VIII-U18p-FB'!$E$10</f>
        <v>0</v>
      </c>
      <c r="I5" s="157"/>
      <c r="J5" s="158"/>
      <c r="K5" s="156"/>
      <c r="L5" s="156"/>
      <c r="M5" s="156"/>
      <c r="N5" s="158"/>
      <c r="O5" s="155"/>
      <c r="P5" s="155"/>
      <c r="Q5" s="999"/>
    </row>
    <row r="6" spans="1:17" ht="30" customHeight="1" thickBot="1" x14ac:dyDescent="0.3">
      <c r="A6" s="1000" t="s">
        <v>235</v>
      </c>
      <c r="B6" s="1001" t="s">
        <v>225</v>
      </c>
      <c r="C6" s="1001" t="s">
        <v>226</v>
      </c>
      <c r="D6" s="1001" t="s">
        <v>236</v>
      </c>
      <c r="E6" s="1002" t="s">
        <v>237</v>
      </c>
      <c r="F6" s="1002" t="s">
        <v>238</v>
      </c>
      <c r="G6" s="1002" t="s">
        <v>239</v>
      </c>
      <c r="H6" s="1003" t="s">
        <v>240</v>
      </c>
      <c r="I6" s="1004"/>
      <c r="J6" s="165" t="s">
        <v>241</v>
      </c>
      <c r="K6" s="166" t="s">
        <v>242</v>
      </c>
      <c r="L6" s="167" t="s">
        <v>243</v>
      </c>
      <c r="M6" s="168" t="s">
        <v>244</v>
      </c>
      <c r="N6" s="1005" t="s">
        <v>245</v>
      </c>
      <c r="O6" s="1006" t="s">
        <v>246</v>
      </c>
      <c r="P6" s="171" t="s">
        <v>247</v>
      </c>
      <c r="Q6" s="1002" t="s">
        <v>248</v>
      </c>
    </row>
    <row r="7" spans="1:17" ht="18.75" customHeight="1" x14ac:dyDescent="0.25">
      <c r="A7" s="172">
        <v>1</v>
      </c>
      <c r="B7" s="173" t="s">
        <v>8</v>
      </c>
      <c r="C7" s="173"/>
      <c r="D7" s="173" t="s">
        <v>199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 t="s">
        <v>9</v>
      </c>
      <c r="C8" s="173"/>
      <c r="D8" s="173" t="s">
        <v>179</v>
      </c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57" priority="12" stopIfTrue="1">
      <formula>$Q7&gt;=1</formula>
    </cfRule>
  </conditionalFormatting>
  <conditionalFormatting sqref="E7:E27 E29:E37">
    <cfRule type="expression" dxfId="56" priority="2" stopIfTrue="1">
      <formula>AND(ROUNDDOWN(($A$4-E7)/365.25,0)&lt;=13,G7&lt;&gt;"OK")</formula>
    </cfRule>
    <cfRule type="expression" dxfId="55" priority="3" stopIfTrue="1">
      <formula>AND(ROUNDDOWN(($A$4-E7)/365.25,0)&lt;=14,G7&lt;&gt;"OK")</formula>
    </cfRule>
    <cfRule type="expression" dxfId="54" priority="4" stopIfTrue="1">
      <formula>AND(ROUNDDOWN(($A$4-E7)/365.25,0)&lt;=17,G7&lt;&gt;"OK")</formula>
    </cfRule>
  </conditionalFormatting>
  <conditionalFormatting sqref="B7:D14">
    <cfRule type="expression" dxfId="53" priority="16" stopIfTrue="1">
      <formula>$Q7&gt;=1</formula>
    </cfRule>
    <cfRule type="expression" dxfId="52" priority="17" stopIfTrue="1">
      <formula>$Q7&gt;=1</formula>
    </cfRule>
  </conditionalFormatting>
  <conditionalFormatting sqref="J7:J14">
    <cfRule type="cellIs" dxfId="51" priority="7" stopIfTrue="1" operator="equal">
      <formula>"Z"</formula>
    </cfRule>
  </conditionalFormatting>
  <conditionalFormatting sqref="E7:E156">
    <cfRule type="expression" dxfId="50" priority="8" stopIfTrue="1">
      <formula>AND(ROUNDDOWN(($A$4-E7)/365.25,0)&lt;=13,G7&lt;&gt;"OK")</formula>
    </cfRule>
    <cfRule type="expression" dxfId="49" priority="9" stopIfTrue="1">
      <formula>AND(ROUNDDOWN(($A$4-E7)/365.25,0)&lt;=14,G7&lt;&gt;"OK")</formula>
    </cfRule>
    <cfRule type="expression" dxfId="48" priority="10" stopIfTrue="1">
      <formula>AND(ROUNDDOWN(($A$4-E7)/365.25,0)&lt;=17,G7&lt;&gt;"OK")</formula>
    </cfRule>
  </conditionalFormatting>
  <conditionalFormatting sqref="J7:J156">
    <cfRule type="cellIs" dxfId="47" priority="11" stopIfTrue="1" operator="equal">
      <formula>"Z"</formula>
    </cfRule>
  </conditionalFormatting>
  <conditionalFormatting sqref="A7:D156">
    <cfRule type="expression" dxfId="46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12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229EB-2917-4BDD-960C-F8CFA7B8D23D}">
  <sheetPr>
    <tabColor indexed="11"/>
  </sheetPr>
  <dimension ref="A1:AS140"/>
  <sheetViews>
    <sheetView showZeros="0" zoomScaleNormal="100" workbookViewId="0">
      <selection activeCell="E26" sqref="E26"/>
    </sheetView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VIII-U18p-FB'!$A$6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VIII-U18p-FB'!$A$8</f>
        <v>VIII.kcs Tenisz U18+ Fiú B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962" t="s">
        <v>222</v>
      </c>
      <c r="B3" s="962"/>
      <c r="C3" s="962"/>
      <c r="D3" s="962"/>
      <c r="E3" s="962"/>
      <c r="F3" s="962"/>
      <c r="G3" s="962" t="s">
        <v>215</v>
      </c>
      <c r="H3" s="962"/>
      <c r="I3" s="962"/>
      <c r="J3" s="1007"/>
      <c r="K3" s="962" t="s">
        <v>88</v>
      </c>
      <c r="L3" s="1007"/>
      <c r="M3" s="962"/>
      <c r="N3" s="1007"/>
      <c r="O3" s="962"/>
      <c r="P3" s="1007"/>
      <c r="Q3" s="962"/>
      <c r="R3" s="963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VIII-U18p-FB'!$A$10</f>
        <v>46147</v>
      </c>
      <c r="B4" s="1076"/>
      <c r="C4" s="1076"/>
      <c r="D4" s="231"/>
      <c r="E4" s="232"/>
      <c r="F4" s="232"/>
      <c r="G4" s="232" t="str">
        <f>'Altalanos VIII-U18p-FB'!$C$10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VIII-U18p-FB'!$E$10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1008"/>
      <c r="B5" s="1009" t="s">
        <v>293</v>
      </c>
      <c r="C5" s="1010" t="s">
        <v>257</v>
      </c>
      <c r="D5" s="1009" t="s">
        <v>294</v>
      </c>
      <c r="E5" s="1009" t="s">
        <v>295</v>
      </c>
      <c r="F5" s="1011" t="s">
        <v>225</v>
      </c>
      <c r="G5" s="1011" t="s">
        <v>226</v>
      </c>
      <c r="H5" s="1011"/>
      <c r="I5" s="1011" t="s">
        <v>236</v>
      </c>
      <c r="J5" s="1011"/>
      <c r="K5" s="1009" t="s">
        <v>296</v>
      </c>
      <c r="L5" s="1012"/>
      <c r="M5" s="1009" t="s">
        <v>297</v>
      </c>
      <c r="N5" s="1012"/>
      <c r="O5" s="1009" t="s">
        <v>298</v>
      </c>
      <c r="P5" s="1012"/>
      <c r="Q5" s="1009"/>
      <c r="R5" s="1013"/>
      <c r="T5" s="325"/>
      <c r="U5" s="325"/>
      <c r="V5" s="325"/>
      <c r="W5" s="325"/>
      <c r="X5" s="325"/>
      <c r="Y5" s="224">
        <f>IF(OR('Altalanos VIII-U18p-FB'!$A$8="F1",'Altalanos VIII-U18p-FB'!$A$8="F2",'Altalanos VIII-U18p-FB'!$A$8="N1",'Altalanos VIII-U18p-FB'!$A$8="N2"),1,2)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1014"/>
      <c r="B6" s="1015"/>
      <c r="C6" s="1015"/>
      <c r="D6" s="1015"/>
      <c r="E6" s="1015"/>
      <c r="F6" s="1014" t="str">
        <f>IF(Y3="","",CONCATENATE(VLOOKUP(Y3,AB1:AH1,4)," pont"))</f>
        <v/>
      </c>
      <c r="G6" s="1016"/>
      <c r="H6" s="1017"/>
      <c r="I6" s="1016"/>
      <c r="J6" s="1018"/>
      <c r="K6" s="1015" t="str">
        <f>IF(Y3="","",CONCATENATE(VLOOKUP(Y3,AB1:AH1,3)," pont"))</f>
        <v/>
      </c>
      <c r="L6" s="1018"/>
      <c r="M6" s="1015" t="str">
        <f>IF(Y3="","",CONCATENATE(VLOOKUP(Y3,AB1:AH1,2)," pont"))</f>
        <v/>
      </c>
      <c r="N6" s="1018"/>
      <c r="O6" s="1015" t="str">
        <f>IF(Y3="","",CONCATENATE(VLOOKUP(Y3,AB1:AH1,1)," pont"))</f>
        <v/>
      </c>
      <c r="P6" s="1018"/>
      <c r="Q6" s="1015"/>
      <c r="R6" s="1019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1020">
        <v>1</v>
      </c>
      <c r="B7" s="348">
        <f>IF($E7="","",VLOOKUP($E7,'1MD ELO VIII-U18p-FB'!$A$7:$O$22,14))</f>
        <v>0</v>
      </c>
      <c r="C7" s="248">
        <f>IF($E7="","",VLOOKUP($E7,'1MD ELO VIII-U18p-FB'!$A$7:$O$22,15))</f>
        <v>0</v>
      </c>
      <c r="D7" s="248">
        <f>IF($E7="","",VLOOKUP($E7,'1MD ELO VIII-U18p-FB'!$A$7:$O$22,5))</f>
        <v>0</v>
      </c>
      <c r="E7" s="349">
        <v>1</v>
      </c>
      <c r="F7" s="350" t="str">
        <f>UPPER(IF($E7="","",VLOOKUP($E7,'1MD ELO VIII-U18p-FB'!$A$7:$O$22,2)))</f>
        <v>BERKÓ BOTOND</v>
      </c>
      <c r="G7" s="350">
        <f>IF($E7="","",VLOOKUP($E7,'1MD ELO VIII-U18p-FB'!$A$7:$O$22,3))</f>
        <v>0</v>
      </c>
      <c r="H7" s="350"/>
      <c r="I7" s="350" t="str">
        <f>IF($E7="","",VLOOKUP($E7,'1MD ELO VIII-U18p-FB'!$A$7:$O$22,4))</f>
        <v>Debreceni SZC Irinyi János Technikum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VIII-U18p-FB'!P21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1021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VIII-U18p-FB'!P22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1021">
        <v>2</v>
      </c>
      <c r="B9" s="348" t="str">
        <f>IF($E9="","",VLOOKUP($E9,'1MD ELO VIII-U18p-FB'!$A$7:$O$22,14))</f>
        <v/>
      </c>
      <c r="C9" s="248" t="str">
        <f>IF($E9="","",VLOOKUP($E9,'1MD ELO VIII-U18p-FB'!$A$7:$O$22,15))</f>
        <v/>
      </c>
      <c r="D9" s="248" t="str">
        <f>IF($E9="","",VLOOKUP($E9,'1MD ELO VIII-U18p-FB'!$A$7:$O$22,5))</f>
        <v/>
      </c>
      <c r="E9" s="349"/>
      <c r="F9" s="249" t="str">
        <f>UPPER(IF($E9="","",VLOOKUP($E9,'1MD ELO VIII-U18p-FB'!$A$7:$O$22,2)))</f>
        <v/>
      </c>
      <c r="G9" s="249" t="str">
        <f>IF($E9="","",VLOOKUP($E9,'1MD ELO VIII-U18p-FB'!$A$7:$O$22,3))</f>
        <v/>
      </c>
      <c r="H9" s="249"/>
      <c r="I9" s="249" t="str">
        <f>IF($E9="","",VLOOKUP($E9,'1MD ELO VIII-U18p-FB'!$A$7:$O$22,4))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VIII-U18p-FB'!P23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1021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VIII-U18p-FB'!P24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1021">
        <v>3</v>
      </c>
      <c r="B11" s="348" t="str">
        <f>IF($E11="","",VLOOKUP($E11,'1MD ELO VIII-U18p-FB'!$A$7:$O$22,14))</f>
        <v/>
      </c>
      <c r="C11" s="248" t="str">
        <f>IF($E11="","",VLOOKUP($E11,'1MD ELO VIII-U18p-FB'!$A$7:$O$22,15))</f>
        <v/>
      </c>
      <c r="D11" s="248" t="str">
        <f>IF($E11="","",VLOOKUP($E11,'1MD ELO VIII-U18p-FB'!$A$7:$O$22,5))</f>
        <v/>
      </c>
      <c r="E11" s="349"/>
      <c r="F11" s="249" t="str">
        <f>UPPER(IF($E11="","",VLOOKUP($E11,'1MD ELO VIII-U18p-FB'!$A$7:$O$22,2)))</f>
        <v/>
      </c>
      <c r="G11" s="249" t="str">
        <f>IF($E11="","",VLOOKUP($E11,'1MD ELO VIII-U18p-FB'!$A$7:$O$22,3))</f>
        <v/>
      </c>
      <c r="H11" s="249"/>
      <c r="I11" s="249" t="str">
        <f>IF($E11="","",VLOOKUP($E11,'1MD ELO VIII-U18p-FB'!$A$7:$O$22,4))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VIII-U18p-FB'!P25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1021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VIII-U18p-FB'!P26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1021">
        <v>4</v>
      </c>
      <c r="B13" s="348" t="str">
        <f>IF($E13="","",VLOOKUP($E13,'1MD ELO VIII-U18p-FB'!$A$7:$O$22,14))</f>
        <v/>
      </c>
      <c r="C13" s="248" t="str">
        <f>IF($E13="","",VLOOKUP($E13,'1MD ELO VIII-U18p-FB'!$A$7:$O$22,15))</f>
        <v/>
      </c>
      <c r="D13" s="248" t="str">
        <f>IF($E13="","",VLOOKUP($E13,'1MD ELO VIII-U18p-FB'!$A$7:$O$22,5))</f>
        <v/>
      </c>
      <c r="E13" s="349"/>
      <c r="F13" s="249" t="str">
        <f>UPPER(IF($E13="","",VLOOKUP($E13,'1MD ELO VIII-U18p-FB'!$A$7:$O$22,2)))</f>
        <v/>
      </c>
      <c r="G13" s="249" t="str">
        <f>IF($E13="","",VLOOKUP($E13,'1MD ELO VIII-U18p-FB'!$A$7:$O$22,3))</f>
        <v/>
      </c>
      <c r="H13" s="249"/>
      <c r="I13" s="249" t="str">
        <f>IF($E13="","",VLOOKUP($E13,'1MD ELO VIII-U18p-FB'!$A$7:$O$22,4))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VIII-U18p-FB'!P27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1021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VIII-U18p-FB'!P28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1021">
        <v>5</v>
      </c>
      <c r="B15" s="348" t="str">
        <f>IF($E15="","",VLOOKUP($E15,'1MD ELO VIII-U18p-FB'!$A$7:$O$22,14))</f>
        <v/>
      </c>
      <c r="C15" s="248" t="str">
        <f>IF($E15="","",VLOOKUP($E15,'1MD ELO VIII-U18p-FB'!$A$7:$O$22,15))</f>
        <v/>
      </c>
      <c r="D15" s="248" t="str">
        <f>IF($E15="","",VLOOKUP($E15,'1MD ELO VIII-U18p-FB'!$A$7:$O$22,5))</f>
        <v/>
      </c>
      <c r="E15" s="349"/>
      <c r="F15" s="249" t="str">
        <f>UPPER(IF($E15="","",VLOOKUP($E15,'1MD ELO VIII-U18p-FB'!$A$7:$O$22,2)))</f>
        <v/>
      </c>
      <c r="G15" s="249" t="str">
        <f>IF($E15="","",VLOOKUP($E15,'1MD ELO VIII-U18p-FB'!$A$7:$O$22,3))</f>
        <v/>
      </c>
      <c r="H15" s="249"/>
      <c r="I15" s="249" t="str">
        <f>IF($E15="","",VLOOKUP($E15,'1MD ELO VIII-U18p-FB'!$A$7:$O$22,4))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VIII-U18p-FB'!P29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1021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VIII-U18p-FB'!P30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1021">
        <v>6</v>
      </c>
      <c r="B17" s="348" t="str">
        <f>IF($E17="","",VLOOKUP($E17,'1MD ELO VIII-U18p-FB'!$A$7:$O$22,14))</f>
        <v/>
      </c>
      <c r="C17" s="248" t="str">
        <f>IF($E17="","",VLOOKUP($E17,'1MD ELO VIII-U18p-FB'!$A$7:$O$22,15))</f>
        <v/>
      </c>
      <c r="D17" s="248" t="str">
        <f>IF($E17="","",VLOOKUP($E17,'1MD ELO VIII-U18p-FB'!$A$7:$O$22,5))</f>
        <v/>
      </c>
      <c r="E17" s="349"/>
      <c r="F17" s="249" t="str">
        <f>UPPER(IF($E17="","",VLOOKUP($E17,'1MD ELO VIII-U18p-FB'!$A$7:$O$22,2)))</f>
        <v/>
      </c>
      <c r="G17" s="249" t="str">
        <f>IF($E17="","",VLOOKUP($E17,'1MD ELO VIII-U18p-FB'!$A$7:$O$22,3))</f>
        <v/>
      </c>
      <c r="H17" s="249"/>
      <c r="I17" s="249" t="str">
        <f>IF($E17="","",VLOOKUP($E17,'1MD ELO VIII-U18p-FB'!$A$7:$O$22,4))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1021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1021">
        <v>7</v>
      </c>
      <c r="B19" s="348" t="str">
        <f>IF($E19="","",VLOOKUP($E19,'1MD ELO VIII-U18p-FB'!$A$7:$O$22,14))</f>
        <v/>
      </c>
      <c r="C19" s="248" t="str">
        <f>IF($E19="","",VLOOKUP($E19,'1MD ELO VIII-U18p-FB'!$A$7:$O$22,15))</f>
        <v/>
      </c>
      <c r="D19" s="248" t="str">
        <f>IF($E19="","",VLOOKUP($E19,'1MD ELO VIII-U18p-FB'!$A$7:$O$22,5))</f>
        <v/>
      </c>
      <c r="E19" s="349"/>
      <c r="F19" s="249" t="str">
        <f>UPPER(IF($E19="","",VLOOKUP($E19,'1MD ELO VIII-U18p-FB'!$A$7:$O$22,2)))</f>
        <v/>
      </c>
      <c r="G19" s="249" t="str">
        <f>IF($E19="","",VLOOKUP($E19,'1MD ELO VIII-U18p-FB'!$A$7:$O$22,3))</f>
        <v/>
      </c>
      <c r="H19" s="249"/>
      <c r="I19" s="249" t="str">
        <f>IF($E19="","",VLOOKUP($E19,'1MD ELO VIII-U18p-FB'!$A$7:$O$22,4))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1021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1020">
        <v>8</v>
      </c>
      <c r="B21" s="348">
        <f>IF($E21="","",VLOOKUP($E21,'1MD ELO VIII-U18p-FB'!$A$7:$O$22,14))</f>
        <v>0</v>
      </c>
      <c r="C21" s="248">
        <f>IF($E21="","",VLOOKUP($E21,'1MD ELO VIII-U18p-FB'!$A$7:$O$22,15))</f>
        <v>0</v>
      </c>
      <c r="D21" s="248">
        <f>IF($E21="","",VLOOKUP($E21,'1MD ELO VIII-U18p-FB'!$A$7:$O$22,5))</f>
        <v>0</v>
      </c>
      <c r="E21" s="349">
        <v>2</v>
      </c>
      <c r="F21" s="350" t="str">
        <f>UPPER(IF($E21="","",VLOOKUP($E21,'1MD ELO VIII-U18p-FB'!$A$7:$O$22,2)))</f>
        <v>KOVÁCS MARCELL</v>
      </c>
      <c r="G21" s="350">
        <f>IF($E21="","",VLOOKUP($E21,'1MD ELO VIII-U18p-FB'!$A$7:$O$22,3))</f>
        <v>0</v>
      </c>
      <c r="H21" s="350"/>
      <c r="I21" s="350" t="str">
        <f>IF($E21="","",VLOOKUP($E21,'1MD ELO VIII-U18p-FB'!$A$7:$O$22,4))</f>
        <v>Tóth Árpád Gimnázium</v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1022" t="s">
        <v>257</v>
      </c>
      <c r="B54" s="1023"/>
      <c r="C54" s="1023"/>
      <c r="D54" s="1024"/>
      <c r="E54" s="1025" t="s">
        <v>274</v>
      </c>
      <c r="F54" s="1026" t="s">
        <v>275</v>
      </c>
      <c r="G54" s="1025"/>
      <c r="H54" s="1025"/>
      <c r="I54" s="1027"/>
      <c r="J54" s="1025" t="s">
        <v>274</v>
      </c>
      <c r="K54" s="1026" t="s">
        <v>276</v>
      </c>
      <c r="L54" s="1028"/>
      <c r="M54" s="1026" t="s">
        <v>277</v>
      </c>
      <c r="N54" s="1029"/>
      <c r="O54" s="1030" t="s">
        <v>278</v>
      </c>
      <c r="P54" s="1030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VIII-U18p-FB'!$A$7:$Q$134,2)))</f>
        <v>BERKÓ BOTOND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VIII-U18p-FB'!$A$7:$Q$134,2)))</f>
        <v>KOVÁCS MARCELL</v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1031"/>
      <c r="B57" s="1032"/>
      <c r="C57" s="1033"/>
      <c r="D57" s="1034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1035"/>
      <c r="B58" s="1036"/>
      <c r="C58" s="1036"/>
      <c r="D58" s="1037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1038"/>
      <c r="B59" s="1039"/>
      <c r="C59" s="1039"/>
      <c r="D59" s="1040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1041"/>
      <c r="B60" s="1042"/>
      <c r="C60" s="1036"/>
      <c r="D60" s="1037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1041"/>
      <c r="B61" s="1042"/>
      <c r="C61" s="1043"/>
      <c r="D61" s="1044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1045"/>
      <c r="B62" s="1046"/>
      <c r="C62" s="1047"/>
      <c r="D62" s="1048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VIII-U18p-FB'!Q5)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45" priority="1" stopIfTrue="1">
      <formula>AND($O$1="CU",O16="Umpire")</formula>
    </cfRule>
    <cfRule type="expression" dxfId="44" priority="2" stopIfTrue="1">
      <formula>AND($O$1="CU",O16&lt;&gt;"Umpire",P16&lt;&gt;"")</formula>
    </cfRule>
    <cfRule type="expression" dxfId="43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42" priority="4" stopIfTrue="1">
      <formula>AND($E1048568&lt;9,$C1048568&gt;0)</formula>
    </cfRule>
  </conditionalFormatting>
  <conditionalFormatting sqref="I8 K10 I12 M14 I16 K18 I20 I23 K25 I27 M29 I31 K33 I35 I39 K41 I43 M45 I47 K49 I51">
    <cfRule type="expression" dxfId="41" priority="5" stopIfTrue="1">
      <formula>AND($O$1="CU",I8="Umpire")</formula>
    </cfRule>
    <cfRule type="expression" dxfId="40" priority="6" stopIfTrue="1">
      <formula>AND($O$1="CU",I8&lt;&gt;"Umpire",J8&lt;&gt;"")</formula>
    </cfRule>
    <cfRule type="expression" dxfId="39" priority="7" stopIfTrue="1">
      <formula>AND($O$1="CU",I8&lt;&gt;"Umpire")</formula>
    </cfRule>
  </conditionalFormatting>
  <conditionalFormatting sqref="E22 E24 E26 E28 E30 E32 E34 E36 E38 E40 E42 E44 E46 E48 E50 E52">
    <cfRule type="expression" dxfId="38" priority="8" stopIfTrue="1">
      <formula>AND($E22&lt;9,$C22&gt;0)</formula>
    </cfRule>
  </conditionalFormatting>
  <conditionalFormatting sqref="F22 F24 F26 F28 F30 F32 F34 F36 F38 F40 F42 F44 F46 F48 F50">
    <cfRule type="cellIs" dxfId="37" priority="9" stopIfTrue="1" operator="equal">
      <formula>"Bye"</formula>
    </cfRule>
    <cfRule type="expression" dxfId="36" priority="10" stopIfTrue="1">
      <formula>AND($E22&lt;9,$C22&gt;0)</formula>
    </cfRule>
  </conditionalFormatting>
  <conditionalFormatting sqref="K8 M10 K12 O14 K16 M18 K20 K23 M25 K27 O29 K31 M33 K35 K39 M41 K43 O45 K47 M49 K51">
    <cfRule type="expression" dxfId="35" priority="11" stopIfTrue="1">
      <formula>J8="as"</formula>
    </cfRule>
    <cfRule type="expression" dxfId="34" priority="12" stopIfTrue="1">
      <formula>J8="bs"</formula>
    </cfRule>
  </conditionalFormatting>
  <conditionalFormatting sqref="B22 B24 B26 B28 B30 B32 B34 B36 B38 B40 B42 B44 B46 B48 B50 B52">
    <cfRule type="cellIs" dxfId="33" priority="13" stopIfTrue="1" operator="equal">
      <formula>"QA"</formula>
    </cfRule>
    <cfRule type="cellIs" dxfId="32" priority="14" stopIfTrue="1" operator="equal">
      <formula>"DA"</formula>
    </cfRule>
  </conditionalFormatting>
  <conditionalFormatting sqref="J8 L10 J12 N14 J16 L18 J20 R62">
    <cfRule type="expression" dxfId="31" priority="15" stopIfTrue="1">
      <formula>$O$1="CU"</formula>
    </cfRule>
  </conditionalFormatting>
  <conditionalFormatting sqref="E7 E21">
    <cfRule type="expression" dxfId="30" priority="16" stopIfTrue="1">
      <formula>$E7&lt;5</formula>
    </cfRule>
  </conditionalFormatting>
  <conditionalFormatting sqref="F7 F9 F11 F13 F15 F17 F19 F21">
    <cfRule type="cellIs" dxfId="29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5B35C95B-26DB-42FE-BED3-5213EF1D5383}">
      <formula1>NA()</formula1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235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236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B7F0-AF84-4E54-93C3-FFEA040FB95F}">
  <dimension ref="A1:G18"/>
  <sheetViews>
    <sheetView showGridLines="0" showZeros="0" zoomScaleNormal="100" workbookViewId="0">
      <selection activeCell="C17" sqref="C17"/>
    </sheetView>
  </sheetViews>
  <sheetFormatPr defaultColWidth="8.6640625" defaultRowHeight="12.75" customHeight="1" x14ac:dyDescent="0.25"/>
  <cols>
    <col min="1" max="4" width="19.109375" style="31" customWidth="1"/>
    <col min="5" max="5" width="19.109375" style="70" customWidth="1"/>
    <col min="6" max="16384" width="8.6640625" style="31"/>
  </cols>
  <sheetData>
    <row r="1" spans="1:7" ht="49.5" customHeight="1" thickBot="1" x14ac:dyDescent="0.3">
      <c r="A1" s="921" t="s">
        <v>203</v>
      </c>
      <c r="B1" s="922"/>
      <c r="C1" s="922"/>
      <c r="D1" s="923"/>
      <c r="E1" s="924"/>
      <c r="F1" s="925"/>
      <c r="G1" s="925"/>
    </row>
    <row r="2" spans="1:7" ht="36.75" customHeight="1" thickBot="1" x14ac:dyDescent="0.3">
      <c r="A2" s="1072" t="s">
        <v>204</v>
      </c>
      <c r="B2" s="1072"/>
      <c r="C2" s="1072"/>
      <c r="D2" s="1072"/>
      <c r="E2" s="1072"/>
      <c r="F2" s="926"/>
      <c r="G2" s="926"/>
    </row>
    <row r="3" spans="1:7" ht="6" customHeight="1" thickBot="1" x14ac:dyDescent="0.3">
      <c r="A3" s="927"/>
      <c r="B3" s="928"/>
      <c r="C3" s="928"/>
      <c r="D3" s="928"/>
      <c r="E3" s="929"/>
      <c r="F3" s="925"/>
      <c r="G3" s="925"/>
    </row>
    <row r="4" spans="1:7" ht="20.25" customHeight="1" thickBot="1" x14ac:dyDescent="0.3">
      <c r="A4" s="1073" t="s">
        <v>205</v>
      </c>
      <c r="B4" s="1073"/>
      <c r="C4" s="1073"/>
      <c r="D4" s="1073"/>
      <c r="E4" s="1073"/>
      <c r="F4" s="925"/>
      <c r="G4" s="925"/>
    </row>
    <row r="5" spans="1:7" ht="15" customHeight="1" x14ac:dyDescent="0.25">
      <c r="A5" s="930" t="s">
        <v>206</v>
      </c>
      <c r="B5" s="931"/>
      <c r="C5" s="931"/>
      <c r="D5" s="931"/>
      <c r="E5" s="932"/>
      <c r="F5" s="933"/>
      <c r="G5" s="934"/>
    </row>
    <row r="6" spans="1:7" ht="24.6" x14ac:dyDescent="0.25">
      <c r="A6" s="46" t="s">
        <v>207</v>
      </c>
      <c r="B6" s="47"/>
      <c r="C6" s="935"/>
      <c r="D6" s="936"/>
      <c r="E6" s="937"/>
      <c r="F6" s="925"/>
      <c r="G6" s="925"/>
    </row>
    <row r="7" spans="1:7" ht="15" customHeight="1" x14ac:dyDescent="0.25">
      <c r="A7" s="938" t="s">
        <v>208</v>
      </c>
      <c r="B7" s="938" t="s">
        <v>209</v>
      </c>
      <c r="C7" s="938" t="s">
        <v>210</v>
      </c>
      <c r="D7" s="938" t="s">
        <v>211</v>
      </c>
      <c r="E7" s="938" t="s">
        <v>212</v>
      </c>
      <c r="F7" s="933"/>
      <c r="G7" s="934"/>
    </row>
    <row r="8" spans="1:7" ht="16.5" customHeight="1" x14ac:dyDescent="0.25">
      <c r="A8" s="52" t="s">
        <v>351</v>
      </c>
      <c r="B8" s="52"/>
      <c r="C8" s="52"/>
      <c r="D8" s="52"/>
      <c r="E8" s="52"/>
      <c r="F8" s="925"/>
      <c r="G8" s="925"/>
    </row>
    <row r="9" spans="1:7" ht="15" customHeight="1" x14ac:dyDescent="0.25">
      <c r="A9" s="930" t="s">
        <v>214</v>
      </c>
      <c r="B9" s="931"/>
      <c r="C9" s="939" t="s">
        <v>215</v>
      </c>
      <c r="D9" s="939"/>
      <c r="E9" s="940" t="s">
        <v>216</v>
      </c>
      <c r="F9" s="925"/>
      <c r="G9" s="925"/>
    </row>
    <row r="10" spans="1:7" ht="13.2" x14ac:dyDescent="0.25">
      <c r="A10" s="55">
        <v>46147</v>
      </c>
      <c r="B10" s="941"/>
      <c r="C10" s="57" t="s">
        <v>125</v>
      </c>
      <c r="D10" s="939" t="s">
        <v>292</v>
      </c>
      <c r="E10" s="58"/>
      <c r="F10" s="925"/>
      <c r="G10" s="925"/>
    </row>
    <row r="11" spans="1:7" ht="13.2" x14ac:dyDescent="0.25">
      <c r="A11" s="942"/>
      <c r="B11" s="931"/>
      <c r="C11" s="943" t="s">
        <v>217</v>
      </c>
      <c r="D11" s="943" t="s">
        <v>218</v>
      </c>
      <c r="E11" s="943" t="s">
        <v>219</v>
      </c>
      <c r="F11" s="944"/>
      <c r="G11" s="944"/>
    </row>
    <row r="12" spans="1:7" ht="13.2" x14ac:dyDescent="0.25">
      <c r="A12" s="945"/>
      <c r="B12" s="925"/>
      <c r="C12" s="63"/>
      <c r="D12" s="63" t="s">
        <v>220</v>
      </c>
      <c r="E12" s="63"/>
      <c r="F12" s="925"/>
      <c r="G12" s="925"/>
    </row>
    <row r="13" spans="1:7" ht="7.5" customHeight="1" x14ac:dyDescent="0.25">
      <c r="A13" s="944"/>
      <c r="B13" s="944"/>
      <c r="C13" s="944"/>
      <c r="D13" s="944"/>
      <c r="E13" s="946"/>
      <c r="F13" s="944"/>
      <c r="G13" s="944"/>
    </row>
    <row r="14" spans="1:7" ht="112.5" customHeight="1" x14ac:dyDescent="0.25">
      <c r="A14" s="944"/>
      <c r="B14" s="944"/>
      <c r="C14" s="944"/>
      <c r="D14" s="944"/>
      <c r="E14" s="946"/>
      <c r="F14" s="944"/>
      <c r="G14" s="944"/>
    </row>
    <row r="15" spans="1:7" ht="18.75" customHeight="1" x14ac:dyDescent="0.25">
      <c r="A15" s="947"/>
      <c r="B15" s="947"/>
      <c r="C15" s="947"/>
      <c r="D15" s="947"/>
      <c r="E15" s="946"/>
      <c r="F15" s="944"/>
      <c r="G15" s="944"/>
    </row>
    <row r="16" spans="1:7" ht="17.25" customHeight="1" x14ac:dyDescent="0.25">
      <c r="A16" s="947"/>
      <c r="B16" s="947"/>
      <c r="C16" s="947"/>
      <c r="D16" s="947"/>
      <c r="E16" s="947"/>
      <c r="F16" s="944"/>
      <c r="G16" s="944"/>
    </row>
    <row r="17" spans="1:7" ht="12.75" customHeight="1" x14ac:dyDescent="0.25">
      <c r="A17" s="948"/>
      <c r="B17" s="949"/>
      <c r="C17" s="950"/>
      <c r="D17" s="951"/>
      <c r="E17" s="946"/>
      <c r="F17" s="944"/>
      <c r="G17" s="944"/>
    </row>
    <row r="18" spans="1:7" ht="13.2" x14ac:dyDescent="0.25">
      <c r="A18" s="944"/>
      <c r="B18" s="944"/>
      <c r="C18" s="944"/>
      <c r="D18" s="944"/>
      <c r="E18" s="946"/>
      <c r="F18" s="944"/>
      <c r="G18" s="944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15C0B-B62B-43BF-A3A9-BCE56A78C569}">
  <sheetPr>
    <pageSetUpPr fitToPage="1"/>
  </sheetPr>
  <dimension ref="A1:P42"/>
  <sheetViews>
    <sheetView showGridLines="0" showZeros="0" zoomScaleNormal="100" workbookViewId="0">
      <selection activeCell="C17" sqref="C17"/>
    </sheetView>
  </sheetViews>
  <sheetFormatPr defaultColWidth="8.6640625" defaultRowHeight="12.75" customHeight="1" x14ac:dyDescent="0.25"/>
  <cols>
    <col min="1" max="1" width="27.88671875" style="31" customWidth="1"/>
    <col min="2" max="2" width="22.44140625" style="31" customWidth="1"/>
    <col min="3" max="12" width="4.33203125" style="31" hidden="1" customWidth="1"/>
    <col min="13" max="13" width="7.6640625" style="31" hidden="1" customWidth="1"/>
    <col min="14" max="14" width="7.6640625" style="119" customWidth="1"/>
    <col min="15" max="15" width="8.5546875" style="31" customWidth="1"/>
    <col min="16" max="16" width="11.5546875" style="31" hidden="1" customWidth="1"/>
    <col min="17" max="16384" width="8.6640625" style="31"/>
  </cols>
  <sheetData>
    <row r="1" spans="1:14" ht="24.6" x14ac:dyDescent="0.3">
      <c r="A1" s="952" t="str">
        <f>'Altalanos VIII-U18p-LB'!$A$6</f>
        <v>OB</v>
      </c>
      <c r="B1" s="953"/>
      <c r="C1" s="953"/>
      <c r="D1" s="944"/>
      <c r="E1" s="944"/>
      <c r="F1" s="954"/>
      <c r="G1" s="944"/>
      <c r="H1" s="944"/>
      <c r="I1" s="944"/>
      <c r="J1" s="944"/>
      <c r="K1" s="944"/>
      <c r="L1" s="944"/>
      <c r="M1" s="944"/>
      <c r="N1" s="955"/>
    </row>
    <row r="2" spans="1:14" ht="13.2" x14ac:dyDescent="0.25">
      <c r="A2" s="956"/>
      <c r="B2" s="957"/>
      <c r="C2" s="957"/>
      <c r="D2" s="944"/>
      <c r="E2" s="944"/>
      <c r="F2" s="944"/>
      <c r="G2" s="944"/>
      <c r="H2" s="944"/>
      <c r="I2" s="944"/>
      <c r="J2" s="944"/>
      <c r="K2" s="944"/>
      <c r="L2" s="944"/>
      <c r="M2" s="944"/>
      <c r="N2" s="954"/>
    </row>
    <row r="3" spans="1:14" s="77" customFormat="1" ht="39.75" customHeight="1" thickBot="1" x14ac:dyDescent="0.35">
      <c r="A3" s="958"/>
      <c r="B3" s="959" t="s">
        <v>221</v>
      </c>
      <c r="C3" s="960"/>
      <c r="D3" s="961"/>
      <c r="E3" s="961"/>
      <c r="F3" s="962"/>
      <c r="G3" s="961"/>
      <c r="H3" s="963"/>
      <c r="I3" s="962"/>
      <c r="J3" s="961"/>
      <c r="K3" s="961"/>
      <c r="L3" s="961"/>
      <c r="M3" s="961"/>
      <c r="N3" s="963"/>
    </row>
    <row r="4" spans="1:14" s="84" customFormat="1" ht="9.6" x14ac:dyDescent="0.3">
      <c r="A4" s="962" t="s">
        <v>222</v>
      </c>
      <c r="B4" s="960" t="s">
        <v>215</v>
      </c>
      <c r="C4" s="964"/>
      <c r="D4" s="964"/>
      <c r="E4" s="964"/>
      <c r="F4" s="964"/>
      <c r="G4" s="964"/>
      <c r="H4" s="964"/>
      <c r="I4" s="964"/>
      <c r="J4" s="964"/>
      <c r="K4" s="964"/>
      <c r="L4" s="964"/>
      <c r="M4" s="964"/>
      <c r="N4" s="964"/>
    </row>
    <row r="5" spans="1:14" s="86" customFormat="1" ht="12.75" customHeight="1" x14ac:dyDescent="0.3">
      <c r="A5" s="965">
        <f>'Altalanos VIII-U18p-LB'!$A$10</f>
        <v>46147</v>
      </c>
      <c r="B5" s="966" t="str">
        <f>'Altalanos VIII-U18p-LB'!$C$10</f>
        <v>Berettyóújfalu</v>
      </c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8"/>
      <c r="N5" s="968"/>
    </row>
    <row r="6" spans="1:14" s="77" customFormat="1" ht="60" customHeight="1" thickBot="1" x14ac:dyDescent="0.35">
      <c r="A6" s="1096" t="s">
        <v>223</v>
      </c>
      <c r="B6" s="1096"/>
      <c r="C6" s="969"/>
      <c r="D6" s="969"/>
      <c r="E6" s="969"/>
      <c r="F6" s="970"/>
      <c r="G6" s="971"/>
      <c r="H6" s="969"/>
      <c r="I6" s="970"/>
      <c r="J6" s="969"/>
      <c r="K6" s="969"/>
      <c r="L6" s="969"/>
      <c r="M6" s="969"/>
      <c r="N6" s="972"/>
    </row>
    <row r="7" spans="1:14" s="84" customFormat="1" ht="13.5" hidden="1" customHeight="1" x14ac:dyDescent="0.3">
      <c r="A7" s="973"/>
      <c r="B7" s="974"/>
      <c r="C7" s="974"/>
      <c r="D7" s="974"/>
      <c r="E7" s="974"/>
      <c r="F7" s="974"/>
      <c r="G7" s="974"/>
      <c r="H7" s="974"/>
      <c r="I7" s="974"/>
      <c r="J7" s="974"/>
      <c r="K7" s="974"/>
      <c r="L7" s="974"/>
      <c r="M7" s="974"/>
      <c r="N7" s="964"/>
    </row>
    <row r="8" spans="1:14" s="97" customFormat="1" ht="12.75" hidden="1" customHeight="1" x14ac:dyDescent="0.3">
      <c r="A8" s="975"/>
      <c r="B8" s="976"/>
      <c r="C8" s="976"/>
      <c r="D8" s="976"/>
      <c r="E8" s="976"/>
      <c r="F8" s="976"/>
      <c r="G8" s="976"/>
      <c r="H8" s="976"/>
      <c r="I8" s="976"/>
      <c r="J8" s="976"/>
      <c r="K8" s="976"/>
      <c r="L8" s="976"/>
      <c r="M8" s="976"/>
      <c r="N8" s="967"/>
    </row>
    <row r="9" spans="1:14" s="84" customFormat="1" ht="13.2" hidden="1" x14ac:dyDescent="0.3">
      <c r="A9" s="977"/>
      <c r="B9" s="978"/>
      <c r="C9" s="979"/>
      <c r="D9" s="978"/>
      <c r="E9" s="978"/>
      <c r="F9" s="978"/>
      <c r="G9" s="978"/>
      <c r="H9" s="978"/>
      <c r="I9" s="978"/>
      <c r="J9" s="978"/>
      <c r="K9" s="978"/>
      <c r="L9" s="978"/>
      <c r="M9" s="978"/>
      <c r="N9" s="980"/>
    </row>
    <row r="10" spans="1:14" s="84" customFormat="1" ht="9.6" hidden="1" x14ac:dyDescent="0.3">
      <c r="A10" s="973"/>
      <c r="B10" s="974"/>
      <c r="C10" s="964"/>
      <c r="D10" s="964"/>
      <c r="E10" s="964"/>
      <c r="F10" s="964"/>
      <c r="G10" s="964"/>
      <c r="H10" s="964"/>
      <c r="I10" s="964"/>
      <c r="J10" s="964"/>
      <c r="K10" s="964"/>
      <c r="L10" s="964"/>
      <c r="M10" s="964"/>
      <c r="N10" s="964"/>
    </row>
    <row r="11" spans="1:14" s="86" customFormat="1" ht="12.75" hidden="1" customHeight="1" x14ac:dyDescent="0.3">
      <c r="A11" s="981"/>
      <c r="B11" s="982"/>
      <c r="C11" s="967"/>
      <c r="D11" s="967"/>
      <c r="E11" s="967"/>
      <c r="F11" s="967"/>
      <c r="G11" s="967"/>
      <c r="H11" s="967"/>
      <c r="I11" s="967"/>
      <c r="J11" s="967"/>
      <c r="K11" s="967"/>
      <c r="L11" s="967"/>
      <c r="M11" s="968"/>
      <c r="N11" s="964"/>
    </row>
    <row r="12" spans="1:14" s="84" customFormat="1" ht="9.6" hidden="1" x14ac:dyDescent="0.3">
      <c r="A12" s="973"/>
      <c r="B12" s="974"/>
      <c r="C12" s="974"/>
      <c r="D12" s="974"/>
      <c r="E12" s="974"/>
      <c r="F12" s="974"/>
      <c r="G12" s="974"/>
      <c r="H12" s="974"/>
      <c r="I12" s="974"/>
      <c r="J12" s="974"/>
      <c r="K12" s="974"/>
      <c r="L12" s="974"/>
      <c r="M12" s="974"/>
      <c r="N12" s="964"/>
    </row>
    <row r="13" spans="1:14" s="97" customFormat="1" ht="12.75" hidden="1" customHeight="1" x14ac:dyDescent="0.3">
      <c r="A13" s="975"/>
      <c r="B13" s="976"/>
      <c r="C13" s="976"/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27"/>
    </row>
    <row r="14" spans="1:14" s="84" customFormat="1" ht="13.2" hidden="1" x14ac:dyDescent="0.3">
      <c r="A14" s="977"/>
      <c r="B14" s="978"/>
      <c r="C14" s="979"/>
      <c r="D14" s="978"/>
      <c r="E14" s="978"/>
      <c r="F14" s="978"/>
      <c r="G14" s="978"/>
      <c r="H14" s="978"/>
      <c r="I14" s="978"/>
      <c r="J14" s="978"/>
      <c r="K14" s="978"/>
      <c r="L14" s="978"/>
      <c r="M14" s="978"/>
      <c r="N14" s="980"/>
    </row>
    <row r="15" spans="1:14" s="84" customFormat="1" ht="9.6" hidden="1" x14ac:dyDescent="0.3">
      <c r="A15" s="973"/>
      <c r="B15" s="974"/>
      <c r="C15" s="964"/>
      <c r="D15" s="964"/>
      <c r="E15" s="964"/>
      <c r="F15" s="964"/>
      <c r="G15" s="964"/>
      <c r="H15" s="964"/>
      <c r="I15" s="964"/>
      <c r="J15" s="964"/>
      <c r="K15" s="964"/>
      <c r="L15" s="964"/>
      <c r="M15" s="964"/>
      <c r="N15" s="964"/>
    </row>
    <row r="16" spans="1:14" s="84" customFormat="1" ht="13.2" hidden="1" x14ac:dyDescent="0.3">
      <c r="A16" s="981"/>
      <c r="B16" s="982"/>
      <c r="C16" s="967"/>
      <c r="D16" s="967"/>
      <c r="E16" s="967"/>
      <c r="F16" s="967"/>
      <c r="G16" s="967"/>
      <c r="H16" s="967"/>
      <c r="I16" s="967"/>
      <c r="J16" s="967"/>
      <c r="K16" s="967"/>
      <c r="L16" s="967"/>
      <c r="M16" s="968"/>
      <c r="N16" s="964"/>
    </row>
    <row r="17" spans="1:16" s="84" customFormat="1" ht="9.6" hidden="1" x14ac:dyDescent="0.3">
      <c r="A17" s="973"/>
      <c r="B17" s="974"/>
      <c r="C17" s="974"/>
      <c r="D17" s="974"/>
      <c r="E17" s="974"/>
      <c r="F17" s="974"/>
      <c r="G17" s="974"/>
      <c r="H17" s="974"/>
      <c r="I17" s="974"/>
      <c r="J17" s="974"/>
      <c r="K17" s="974"/>
      <c r="L17" s="974"/>
      <c r="M17" s="974"/>
      <c r="N17" s="964"/>
    </row>
    <row r="18" spans="1:16" s="97" customFormat="1" ht="12.75" hidden="1" customHeight="1" x14ac:dyDescent="0.3">
      <c r="A18" s="975"/>
      <c r="B18" s="976"/>
      <c r="C18" s="976"/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27"/>
    </row>
    <row r="19" spans="1:16" s="97" customFormat="1" ht="7.5" hidden="1" customHeight="1" thickBot="1" x14ac:dyDescent="0.35">
      <c r="A19" s="983"/>
      <c r="B19" s="983"/>
      <c r="C19" s="929"/>
      <c r="D19" s="929"/>
      <c r="E19" s="929"/>
      <c r="F19" s="929"/>
      <c r="G19" s="929"/>
      <c r="H19" s="929"/>
      <c r="I19" s="929"/>
      <c r="J19" s="929"/>
      <c r="K19" s="929"/>
      <c r="L19" s="929"/>
      <c r="M19" s="929"/>
      <c r="N19" s="927"/>
    </row>
    <row r="20" spans="1:16" s="84" customFormat="1" ht="13.8" thickBot="1" x14ac:dyDescent="0.35">
      <c r="A20" s="984" t="s">
        <v>224</v>
      </c>
      <c r="B20" s="985"/>
      <c r="C20" s="979"/>
      <c r="D20" s="978"/>
      <c r="E20" s="978"/>
      <c r="F20" s="978"/>
      <c r="G20" s="978"/>
      <c r="H20" s="978"/>
      <c r="I20" s="978"/>
      <c r="J20" s="978"/>
      <c r="K20" s="978"/>
      <c r="L20" s="978"/>
      <c r="M20" s="978"/>
      <c r="N20" s="980"/>
    </row>
    <row r="21" spans="1:16" s="84" customFormat="1" ht="9.6" x14ac:dyDescent="0.3">
      <c r="A21" s="986" t="s">
        <v>225</v>
      </c>
      <c r="B21" s="987" t="s">
        <v>226</v>
      </c>
      <c r="C21" s="964"/>
      <c r="D21" s="964"/>
      <c r="E21" s="964"/>
      <c r="F21" s="964"/>
      <c r="G21" s="964"/>
      <c r="H21" s="964"/>
      <c r="I21" s="964"/>
      <c r="J21" s="964"/>
      <c r="K21" s="964"/>
      <c r="L21" s="964"/>
      <c r="M21" s="964"/>
      <c r="N21" s="964"/>
      <c r="P21" s="111" t="s">
        <v>227</v>
      </c>
    </row>
    <row r="22" spans="1:16" s="84" customFormat="1" ht="19.5" customHeight="1" x14ac:dyDescent="0.3">
      <c r="A22" s="112"/>
      <c r="B22" s="113"/>
      <c r="C22" s="967"/>
      <c r="D22" s="967"/>
      <c r="E22" s="967"/>
      <c r="F22" s="967"/>
      <c r="G22" s="967"/>
      <c r="H22" s="967"/>
      <c r="I22" s="967"/>
      <c r="J22" s="967"/>
      <c r="K22" s="967"/>
      <c r="L22" s="967"/>
      <c r="M22" s="968"/>
      <c r="N22" s="964"/>
      <c r="P22" s="114" t="str">
        <f t="shared" ref="P22:P29" si="0">LEFT(B22,1)&amp;" "&amp;A22</f>
        <v xml:space="preserve"> </v>
      </c>
    </row>
    <row r="23" spans="1:16" s="84" customFormat="1" ht="19.5" customHeight="1" x14ac:dyDescent="0.3">
      <c r="A23" s="112"/>
      <c r="B23" s="113"/>
      <c r="C23" s="967"/>
      <c r="D23" s="967"/>
      <c r="E23" s="967"/>
      <c r="F23" s="967"/>
      <c r="G23" s="967"/>
      <c r="H23" s="967"/>
      <c r="I23" s="967"/>
      <c r="J23" s="967"/>
      <c r="K23" s="967"/>
      <c r="L23" s="967"/>
      <c r="M23" s="968"/>
      <c r="N23" s="964"/>
      <c r="P23" s="114" t="str">
        <f t="shared" si="0"/>
        <v xml:space="preserve"> </v>
      </c>
    </row>
    <row r="24" spans="1:16" s="84" customFormat="1" ht="19.5" customHeight="1" x14ac:dyDescent="0.3">
      <c r="A24" s="112"/>
      <c r="B24" s="113"/>
      <c r="C24" s="967"/>
      <c r="D24" s="967"/>
      <c r="E24" s="967"/>
      <c r="F24" s="967"/>
      <c r="G24" s="967"/>
      <c r="H24" s="967"/>
      <c r="I24" s="967"/>
      <c r="J24" s="967"/>
      <c r="K24" s="967"/>
      <c r="L24" s="967"/>
      <c r="M24" s="968"/>
      <c r="N24" s="964"/>
      <c r="P24" s="114" t="str">
        <f t="shared" si="0"/>
        <v xml:space="preserve"> </v>
      </c>
    </row>
    <row r="25" spans="1:16" s="77" customFormat="1" ht="19.5" customHeight="1" x14ac:dyDescent="0.3">
      <c r="A25" s="112"/>
      <c r="B25" s="113"/>
      <c r="C25" s="967"/>
      <c r="D25" s="967"/>
      <c r="E25" s="967"/>
      <c r="F25" s="967"/>
      <c r="G25" s="967"/>
      <c r="H25" s="967"/>
      <c r="I25" s="967"/>
      <c r="J25" s="967"/>
      <c r="K25" s="967"/>
      <c r="L25" s="967"/>
      <c r="M25" s="968"/>
      <c r="N25" s="964"/>
      <c r="P25" s="114" t="str">
        <f t="shared" si="0"/>
        <v xml:space="preserve"> </v>
      </c>
    </row>
    <row r="26" spans="1:16" s="77" customFormat="1" ht="19.5" customHeight="1" x14ac:dyDescent="0.3">
      <c r="A26" s="112"/>
      <c r="B26" s="113"/>
      <c r="C26" s="967"/>
      <c r="D26" s="967"/>
      <c r="E26" s="967"/>
      <c r="F26" s="967"/>
      <c r="G26" s="967"/>
      <c r="H26" s="967"/>
      <c r="I26" s="967"/>
      <c r="J26" s="967"/>
      <c r="K26" s="967"/>
      <c r="L26" s="967"/>
      <c r="M26" s="968"/>
      <c r="N26" s="964"/>
      <c r="P26" s="114" t="str">
        <f t="shared" si="0"/>
        <v xml:space="preserve"> </v>
      </c>
    </row>
    <row r="27" spans="1:16" s="77" customFormat="1" ht="19.5" customHeight="1" x14ac:dyDescent="0.3">
      <c r="A27" s="112"/>
      <c r="B27" s="113"/>
      <c r="C27" s="967"/>
      <c r="D27" s="967"/>
      <c r="E27" s="967"/>
      <c r="F27" s="967"/>
      <c r="G27" s="967"/>
      <c r="H27" s="967"/>
      <c r="I27" s="967"/>
      <c r="J27" s="967"/>
      <c r="K27" s="967"/>
      <c r="L27" s="967"/>
      <c r="M27" s="968"/>
      <c r="N27" s="964"/>
      <c r="P27" s="114" t="str">
        <f t="shared" si="0"/>
        <v xml:space="preserve"> </v>
      </c>
    </row>
    <row r="28" spans="1:16" s="77" customFormat="1" ht="19.5" customHeight="1" x14ac:dyDescent="0.3">
      <c r="A28" s="112"/>
      <c r="B28" s="113"/>
      <c r="C28" s="967"/>
      <c r="D28" s="967"/>
      <c r="E28" s="967"/>
      <c r="F28" s="967"/>
      <c r="G28" s="967"/>
      <c r="H28" s="967"/>
      <c r="I28" s="967"/>
      <c r="J28" s="967"/>
      <c r="K28" s="967"/>
      <c r="L28" s="967"/>
      <c r="M28" s="968"/>
      <c r="N28" s="964"/>
      <c r="P28" s="114" t="str">
        <f t="shared" si="0"/>
        <v xml:space="preserve"> </v>
      </c>
    </row>
    <row r="29" spans="1:16" s="77" customFormat="1" ht="19.5" customHeight="1" thickBot="1" x14ac:dyDescent="0.35">
      <c r="A29" s="115"/>
      <c r="B29" s="116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8"/>
      <c r="N29" s="964"/>
      <c r="P29" s="114" t="str">
        <f t="shared" si="0"/>
        <v xml:space="preserve"> </v>
      </c>
    </row>
    <row r="30" spans="1:16" ht="13.8" thickBot="1" x14ac:dyDescent="0.3">
      <c r="A30" s="944"/>
      <c r="B30" s="944"/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88"/>
      <c r="P30" s="118" t="s">
        <v>228</v>
      </c>
    </row>
    <row r="31" spans="1:16" ht="13.2" x14ac:dyDescent="0.25">
      <c r="A31" s="944"/>
      <c r="B31" s="944"/>
      <c r="C31" s="944"/>
      <c r="D31" s="944"/>
      <c r="E31" s="944"/>
      <c r="F31" s="944"/>
      <c r="G31" s="944"/>
      <c r="H31" s="944"/>
      <c r="I31" s="944"/>
      <c r="J31" s="944"/>
      <c r="K31" s="944"/>
      <c r="L31" s="944"/>
      <c r="M31" s="944"/>
      <c r="N31" s="988"/>
    </row>
    <row r="32" spans="1:16" ht="13.2" x14ac:dyDescent="0.25">
      <c r="A32" s="944"/>
      <c r="B32" s="944"/>
      <c r="C32" s="944"/>
      <c r="D32" s="944"/>
      <c r="E32" s="944"/>
      <c r="F32" s="944"/>
      <c r="G32" s="944"/>
      <c r="H32" s="944"/>
      <c r="I32" s="944"/>
      <c r="J32" s="944"/>
      <c r="K32" s="944"/>
      <c r="L32" s="944"/>
      <c r="M32" s="944"/>
      <c r="N32" s="988"/>
    </row>
    <row r="33" spans="1:14" ht="13.2" x14ac:dyDescent="0.25">
      <c r="A33" s="944"/>
      <c r="B33" s="944"/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88"/>
    </row>
    <row r="34" spans="1:14" ht="13.2" x14ac:dyDescent="0.25">
      <c r="A34" s="944"/>
      <c r="B34" s="944"/>
      <c r="C34" s="944"/>
      <c r="D34" s="944"/>
      <c r="E34" s="944"/>
      <c r="F34" s="944"/>
      <c r="G34" s="944"/>
      <c r="H34" s="944"/>
      <c r="I34" s="944"/>
      <c r="J34" s="944"/>
      <c r="K34" s="944"/>
      <c r="L34" s="944"/>
      <c r="M34" s="944"/>
      <c r="N34" s="988"/>
    </row>
    <row r="35" spans="1:14" ht="13.2" x14ac:dyDescent="0.25">
      <c r="A35" s="944"/>
      <c r="B35" s="944"/>
      <c r="C35" s="944"/>
      <c r="D35" s="944"/>
      <c r="E35" s="944"/>
      <c r="F35" s="944"/>
      <c r="G35" s="944"/>
      <c r="H35" s="944"/>
      <c r="I35" s="944"/>
      <c r="J35" s="944"/>
      <c r="K35" s="944"/>
      <c r="L35" s="944"/>
      <c r="M35" s="944"/>
      <c r="N35" s="988"/>
    </row>
    <row r="36" spans="1:14" ht="13.2" x14ac:dyDescent="0.25">
      <c r="A36" s="944"/>
      <c r="B36" s="944"/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88"/>
    </row>
    <row r="37" spans="1:14" ht="13.2" x14ac:dyDescent="0.25">
      <c r="A37" s="944"/>
      <c r="B37" s="944"/>
      <c r="C37" s="944"/>
      <c r="D37" s="944"/>
      <c r="E37" s="944"/>
      <c r="F37" s="944"/>
      <c r="G37" s="944"/>
      <c r="H37" s="944"/>
      <c r="I37" s="944"/>
      <c r="J37" s="944"/>
      <c r="K37" s="944"/>
      <c r="L37" s="944"/>
      <c r="M37" s="944"/>
      <c r="N37" s="988"/>
    </row>
    <row r="38" spans="1:14" ht="13.2" x14ac:dyDescent="0.25">
      <c r="A38" s="944"/>
      <c r="B38" s="944"/>
      <c r="C38" s="944"/>
      <c r="D38" s="944"/>
      <c r="E38" s="944"/>
      <c r="F38" s="944"/>
      <c r="G38" s="944"/>
      <c r="H38" s="944"/>
      <c r="I38" s="944"/>
      <c r="J38" s="944"/>
      <c r="K38" s="944"/>
      <c r="L38" s="944"/>
      <c r="M38" s="944"/>
      <c r="N38" s="988"/>
    </row>
    <row r="39" spans="1:14" ht="13.2" x14ac:dyDescent="0.25">
      <c r="A39" s="944"/>
      <c r="B39" s="944"/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88"/>
    </row>
    <row r="40" spans="1:14" ht="13.2" x14ac:dyDescent="0.25">
      <c r="A40" s="944"/>
      <c r="B40" s="944"/>
      <c r="C40" s="944"/>
      <c r="D40" s="944"/>
      <c r="E40" s="944"/>
      <c r="F40" s="944"/>
      <c r="G40" s="944"/>
      <c r="H40" s="944"/>
      <c r="I40" s="944"/>
      <c r="J40" s="944"/>
      <c r="K40" s="944"/>
      <c r="L40" s="944"/>
      <c r="M40" s="944"/>
      <c r="N40" s="988"/>
    </row>
    <row r="41" spans="1:14" ht="13.2" x14ac:dyDescent="0.25">
      <c r="A41" s="944"/>
      <c r="B41" s="944"/>
      <c r="C41" s="944"/>
      <c r="D41" s="944"/>
      <c r="E41" s="944"/>
      <c r="F41" s="944"/>
      <c r="G41" s="944"/>
      <c r="H41" s="944"/>
      <c r="I41" s="944"/>
      <c r="J41" s="944"/>
      <c r="K41" s="944"/>
      <c r="L41" s="944"/>
      <c r="M41" s="944"/>
      <c r="N41" s="988"/>
    </row>
    <row r="42" spans="1:14" ht="13.2" x14ac:dyDescent="0.25">
      <c r="A42" s="944"/>
      <c r="B42" s="944"/>
      <c r="C42" s="944"/>
      <c r="D42" s="944"/>
      <c r="E42" s="944"/>
      <c r="F42" s="944"/>
      <c r="G42" s="944"/>
      <c r="H42" s="944"/>
      <c r="I42" s="944"/>
      <c r="J42" s="944"/>
      <c r="K42" s="944"/>
      <c r="L42" s="944"/>
      <c r="M42" s="944"/>
      <c r="N42" s="988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7282" r:id="rId3" name="Label 16">
              <controlPr defaultSize="0" autoFill="0" autoLine="0" autoPict="0" altText="">
                <anchor>
                  <from>
                    <xdr:col>0</xdr:col>
                    <xdr:colOff>30480</xdr:colOff>
                    <xdr:row>28</xdr:row>
                    <xdr:rowOff>160020</xdr:rowOff>
                  </from>
                  <to>
                    <xdr:col>14</xdr:col>
                    <xdr:colOff>76200</xdr:colOff>
                    <xdr:row>28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FB22-BE01-494A-855A-2575ACE1241F}">
  <sheetPr>
    <tabColor indexed="27"/>
  </sheetPr>
  <dimension ref="A1:Q156"/>
  <sheetViews>
    <sheetView showGridLines="0" showZeros="0" zoomScaleNormal="100" workbookViewId="0">
      <pane ySplit="6" topLeftCell="A7" activePane="bottomLeft" state="frozen"/>
      <selection pane="bottomLeft" activeCell="C12" sqref="C12"/>
    </sheetView>
  </sheetViews>
  <sheetFormatPr defaultColWidth="8.6640625" defaultRowHeight="12.75" customHeight="1" x14ac:dyDescent="0.25"/>
  <cols>
    <col min="1" max="1" width="3.88671875" style="31" customWidth="1"/>
    <col min="2" max="2" width="13" style="31" customWidth="1"/>
    <col min="3" max="3" width="14.33203125" style="31" customWidth="1"/>
    <col min="4" max="4" width="12" style="119" customWidth="1"/>
    <col min="5" max="5" width="10.5546875" style="203" customWidth="1"/>
    <col min="6" max="6" width="6.109375" style="204" hidden="1" customWidth="1"/>
    <col min="7" max="7" width="28.6640625" style="204" customWidth="1"/>
    <col min="8" max="8" width="7.6640625" style="119" customWidth="1"/>
    <col min="9" max="13" width="7.44140625" style="119" hidden="1" customWidth="1"/>
    <col min="14" max="15" width="7.44140625" style="119" customWidth="1"/>
    <col min="16" max="16" width="7.44140625" style="119" hidden="1" customWidth="1"/>
    <col min="17" max="17" width="7.44140625" style="119" customWidth="1"/>
    <col min="18" max="16384" width="8.6640625" style="31"/>
  </cols>
  <sheetData>
    <row r="1" spans="1:17" ht="24.6" x14ac:dyDescent="0.4">
      <c r="A1" s="120" t="str">
        <f>'Altalanos VIII-U18p-LB'!$A$6</f>
        <v>OB</v>
      </c>
      <c r="B1" s="121"/>
      <c r="C1" s="121"/>
      <c r="D1" s="122"/>
      <c r="E1" s="123" t="s">
        <v>229</v>
      </c>
      <c r="F1" s="124"/>
      <c r="G1" s="125"/>
      <c r="H1" s="126"/>
      <c r="I1" s="126"/>
      <c r="J1" s="127"/>
      <c r="K1" s="127"/>
      <c r="L1" s="127"/>
      <c r="M1" s="127"/>
      <c r="N1" s="127"/>
      <c r="O1" s="127"/>
      <c r="P1" s="127"/>
      <c r="Q1" s="128"/>
    </row>
    <row r="2" spans="1:17" ht="13.8" thickBot="1" x14ac:dyDescent="0.3">
      <c r="B2" s="129" t="s">
        <v>230</v>
      </c>
      <c r="C2" s="129" t="str">
        <f>'Altalanos VIII-U18p-LB'!$A$8</f>
        <v>VIII.kcs Tenisz U18+ Lány B</v>
      </c>
      <c r="D2" s="130"/>
      <c r="E2" s="123" t="s">
        <v>231</v>
      </c>
      <c r="F2" s="131"/>
      <c r="G2" s="131"/>
      <c r="H2" s="132"/>
      <c r="I2" s="132"/>
      <c r="J2" s="133"/>
      <c r="K2" s="133"/>
      <c r="L2" s="133"/>
      <c r="M2" s="133"/>
      <c r="N2" s="134"/>
      <c r="O2" s="135"/>
      <c r="P2" s="135"/>
      <c r="Q2" s="134"/>
    </row>
    <row r="3" spans="1:17" s="77" customFormat="1" ht="13.8" thickBot="1" x14ac:dyDescent="0.35">
      <c r="A3" s="136" t="s">
        <v>232</v>
      </c>
      <c r="B3" s="137"/>
      <c r="C3" s="137"/>
      <c r="D3" s="137"/>
      <c r="E3" s="137"/>
      <c r="F3" s="137"/>
      <c r="G3" s="137"/>
      <c r="H3" s="137"/>
      <c r="I3" s="138"/>
      <c r="J3" s="989"/>
      <c r="K3" s="990"/>
      <c r="L3" s="990"/>
      <c r="M3" s="990"/>
      <c r="N3" s="991" t="s">
        <v>233</v>
      </c>
      <c r="O3" s="992"/>
      <c r="P3" s="993"/>
      <c r="Q3" s="994"/>
    </row>
    <row r="4" spans="1:17" s="77" customFormat="1" ht="13.2" x14ac:dyDescent="0.3">
      <c r="A4" s="962" t="s">
        <v>222</v>
      </c>
      <c r="B4" s="962"/>
      <c r="C4" s="960" t="s">
        <v>215</v>
      </c>
      <c r="D4" s="962" t="s">
        <v>88</v>
      </c>
      <c r="E4" s="995"/>
      <c r="G4" s="996"/>
      <c r="H4" s="997" t="s">
        <v>234</v>
      </c>
      <c r="I4" s="998"/>
      <c r="J4" s="149"/>
      <c r="K4" s="150"/>
      <c r="L4" s="150"/>
      <c r="M4" s="150"/>
      <c r="N4" s="149"/>
      <c r="O4" s="151"/>
      <c r="P4" s="151"/>
      <c r="Q4" s="152"/>
    </row>
    <row r="5" spans="1:17" s="77" customFormat="1" ht="13.8" thickBot="1" x14ac:dyDescent="0.35">
      <c r="A5" s="153">
        <f>'Altalanos VIII-U18p-LB'!$A$10</f>
        <v>46147</v>
      </c>
      <c r="B5" s="153"/>
      <c r="C5" s="154" t="str">
        <f>'Altalanos VIII-U18p-LB'!$C$10</f>
        <v>Berettyóújfalu</v>
      </c>
      <c r="D5" s="155" t="str">
        <f>'Altalanos VIII-U18p-LB'!$D$10</f>
        <v xml:space="preserve">  </v>
      </c>
      <c r="E5" s="155"/>
      <c r="F5" s="155"/>
      <c r="G5" s="155"/>
      <c r="H5" s="156">
        <f>'Altalanos VIII-U18p-LB'!$E$10</f>
        <v>0</v>
      </c>
      <c r="I5" s="157"/>
      <c r="J5" s="158"/>
      <c r="K5" s="156"/>
      <c r="L5" s="156"/>
      <c r="M5" s="156"/>
      <c r="N5" s="158"/>
      <c r="O5" s="155"/>
      <c r="P5" s="155"/>
      <c r="Q5" s="999"/>
    </row>
    <row r="6" spans="1:17" ht="30" customHeight="1" thickBot="1" x14ac:dyDescent="0.3">
      <c r="A6" s="1000" t="s">
        <v>235</v>
      </c>
      <c r="B6" s="1001" t="s">
        <v>225</v>
      </c>
      <c r="C6" s="1001" t="s">
        <v>226</v>
      </c>
      <c r="D6" s="1001" t="s">
        <v>236</v>
      </c>
      <c r="E6" s="1002" t="s">
        <v>237</v>
      </c>
      <c r="F6" s="1002" t="s">
        <v>238</v>
      </c>
      <c r="G6" s="1002" t="s">
        <v>239</v>
      </c>
      <c r="H6" s="1003" t="s">
        <v>240</v>
      </c>
      <c r="I6" s="1004"/>
      <c r="J6" s="165" t="s">
        <v>241</v>
      </c>
      <c r="K6" s="166" t="s">
        <v>242</v>
      </c>
      <c r="L6" s="167" t="s">
        <v>243</v>
      </c>
      <c r="M6" s="168" t="s">
        <v>244</v>
      </c>
      <c r="N6" s="1005" t="s">
        <v>245</v>
      </c>
      <c r="O6" s="1006" t="s">
        <v>246</v>
      </c>
      <c r="P6" s="171" t="s">
        <v>247</v>
      </c>
      <c r="Q6" s="1002" t="s">
        <v>248</v>
      </c>
    </row>
    <row r="7" spans="1:17" ht="18.75" customHeight="1" x14ac:dyDescent="0.25">
      <c r="A7" s="172">
        <v>1</v>
      </c>
      <c r="B7" s="1068" t="s">
        <v>201</v>
      </c>
      <c r="C7" s="1068"/>
      <c r="D7" s="1068" t="s">
        <v>181</v>
      </c>
      <c r="E7" s="174"/>
      <c r="F7" s="175"/>
      <c r="G7" s="176"/>
      <c r="H7" s="177"/>
      <c r="I7" s="177"/>
      <c r="J7" s="178"/>
      <c r="K7" s="179"/>
      <c r="L7" s="180"/>
      <c r="M7" s="179"/>
      <c r="N7" s="181"/>
      <c r="O7" s="182"/>
      <c r="P7" s="183"/>
      <c r="Q7" s="184"/>
    </row>
    <row r="8" spans="1:17" ht="18.75" customHeight="1" x14ac:dyDescent="0.25">
      <c r="A8" s="172">
        <v>2</v>
      </c>
      <c r="B8" s="173"/>
      <c r="C8" s="173"/>
      <c r="D8" s="177"/>
      <c r="E8" s="174"/>
      <c r="F8" s="185"/>
      <c r="G8" s="186"/>
      <c r="H8" s="177"/>
      <c r="I8" s="177"/>
      <c r="J8" s="178"/>
      <c r="K8" s="179"/>
      <c r="L8" s="180"/>
      <c r="M8" s="179"/>
      <c r="N8" s="181"/>
      <c r="O8" s="177"/>
      <c r="P8" s="183"/>
      <c r="Q8" s="184"/>
    </row>
    <row r="9" spans="1:17" ht="18.75" customHeight="1" x14ac:dyDescent="0.25">
      <c r="A9" s="172">
        <v>3</v>
      </c>
      <c r="B9" s="173"/>
      <c r="C9" s="173"/>
      <c r="D9" s="177"/>
      <c r="E9" s="174"/>
      <c r="F9" s="185"/>
      <c r="G9" s="186"/>
      <c r="H9" s="177"/>
      <c r="I9" s="177"/>
      <c r="J9" s="178"/>
      <c r="K9" s="179"/>
      <c r="L9" s="180"/>
      <c r="M9" s="179"/>
      <c r="N9" s="181"/>
      <c r="O9" s="177"/>
      <c r="P9" s="187"/>
      <c r="Q9" s="188"/>
    </row>
    <row r="10" spans="1:17" ht="18.75" customHeight="1" x14ac:dyDescent="0.25">
      <c r="A10" s="172">
        <v>4</v>
      </c>
      <c r="B10" s="173"/>
      <c r="C10" s="173"/>
      <c r="D10" s="177"/>
      <c r="E10" s="174"/>
      <c r="F10" s="185"/>
      <c r="G10" s="186"/>
      <c r="H10" s="177"/>
      <c r="I10" s="177"/>
      <c r="J10" s="178"/>
      <c r="K10" s="179"/>
      <c r="L10" s="180"/>
      <c r="M10" s="179"/>
      <c r="N10" s="181"/>
      <c r="O10" s="177"/>
      <c r="P10" s="189"/>
      <c r="Q10" s="190"/>
    </row>
    <row r="11" spans="1:17" ht="18.75" customHeight="1" x14ac:dyDescent="0.25">
      <c r="A11" s="172">
        <v>5</v>
      </c>
      <c r="B11" s="173"/>
      <c r="C11" s="173"/>
      <c r="D11" s="177"/>
      <c r="E11" s="174"/>
      <c r="F11" s="185"/>
      <c r="G11" s="186"/>
      <c r="H11" s="177"/>
      <c r="I11" s="177"/>
      <c r="J11" s="178"/>
      <c r="K11" s="179"/>
      <c r="L11" s="180"/>
      <c r="M11" s="179"/>
      <c r="N11" s="181"/>
      <c r="O11" s="177"/>
      <c r="P11" s="189"/>
      <c r="Q11" s="190"/>
    </row>
    <row r="12" spans="1:17" ht="18.75" customHeight="1" x14ac:dyDescent="0.25">
      <c r="A12" s="172">
        <v>6</v>
      </c>
      <c r="B12" s="173"/>
      <c r="C12" s="173"/>
      <c r="D12" s="177"/>
      <c r="E12" s="174"/>
      <c r="F12" s="185"/>
      <c r="G12" s="186"/>
      <c r="H12" s="177"/>
      <c r="I12" s="177"/>
      <c r="J12" s="178"/>
      <c r="K12" s="179"/>
      <c r="L12" s="180"/>
      <c r="M12" s="179"/>
      <c r="N12" s="181"/>
      <c r="O12" s="177"/>
      <c r="P12" s="189"/>
      <c r="Q12" s="190"/>
    </row>
    <row r="13" spans="1:17" ht="18.75" customHeight="1" x14ac:dyDescent="0.25">
      <c r="A13" s="172">
        <v>7</v>
      </c>
      <c r="B13" s="173"/>
      <c r="C13" s="173"/>
      <c r="D13" s="177"/>
      <c r="E13" s="174"/>
      <c r="F13" s="185"/>
      <c r="G13" s="186"/>
      <c r="H13" s="177"/>
      <c r="I13" s="177"/>
      <c r="J13" s="178"/>
      <c r="K13" s="179"/>
      <c r="L13" s="180"/>
      <c r="M13" s="179"/>
      <c r="N13" s="181"/>
      <c r="O13" s="177"/>
      <c r="P13" s="189"/>
      <c r="Q13" s="190"/>
    </row>
    <row r="14" spans="1:17" ht="18.75" customHeight="1" x14ac:dyDescent="0.25">
      <c r="A14" s="172">
        <v>8</v>
      </c>
      <c r="B14" s="173"/>
      <c r="C14" s="173"/>
      <c r="D14" s="177"/>
      <c r="E14" s="174"/>
      <c r="F14" s="185"/>
      <c r="G14" s="186"/>
      <c r="H14" s="177"/>
      <c r="I14" s="177"/>
      <c r="J14" s="178"/>
      <c r="K14" s="179"/>
      <c r="L14" s="180"/>
      <c r="M14" s="179"/>
      <c r="N14" s="181"/>
      <c r="O14" s="177"/>
      <c r="P14" s="189"/>
      <c r="Q14" s="190"/>
    </row>
    <row r="15" spans="1:17" ht="18.75" customHeight="1" x14ac:dyDescent="0.25">
      <c r="A15" s="172">
        <v>9</v>
      </c>
      <c r="B15" s="173"/>
      <c r="C15" s="173"/>
      <c r="D15" s="177"/>
      <c r="E15" s="174"/>
      <c r="F15" s="191"/>
      <c r="G15" s="191"/>
      <c r="H15" s="177"/>
      <c r="I15" s="177"/>
      <c r="J15" s="178"/>
      <c r="K15" s="179"/>
      <c r="L15" s="180"/>
      <c r="M15" s="192"/>
      <c r="N15" s="181"/>
      <c r="O15" s="177"/>
      <c r="P15" s="184"/>
      <c r="Q15" s="184"/>
    </row>
    <row r="16" spans="1:17" ht="18.75" customHeight="1" x14ac:dyDescent="0.25">
      <c r="A16" s="172">
        <v>10</v>
      </c>
      <c r="B16" s="173"/>
      <c r="C16" s="173"/>
      <c r="D16" s="177"/>
      <c r="E16" s="174"/>
      <c r="F16" s="191"/>
      <c r="G16" s="191"/>
      <c r="H16" s="177"/>
      <c r="I16" s="177"/>
      <c r="J16" s="178"/>
      <c r="K16" s="179"/>
      <c r="L16" s="180"/>
      <c r="M16" s="192"/>
      <c r="N16" s="181"/>
      <c r="O16" s="177"/>
      <c r="P16" s="183"/>
      <c r="Q16" s="184"/>
    </row>
    <row r="17" spans="1:17" ht="18.75" customHeight="1" x14ac:dyDescent="0.25">
      <c r="A17" s="172">
        <v>11</v>
      </c>
      <c r="B17" s="173"/>
      <c r="C17" s="173"/>
      <c r="D17" s="177"/>
      <c r="E17" s="174"/>
      <c r="F17" s="191"/>
      <c r="G17" s="191"/>
      <c r="H17" s="177"/>
      <c r="I17" s="177"/>
      <c r="J17" s="178"/>
      <c r="K17" s="179"/>
      <c r="L17" s="180"/>
      <c r="M17" s="192"/>
      <c r="N17" s="181"/>
      <c r="O17" s="177"/>
      <c r="P17" s="183"/>
      <c r="Q17" s="184"/>
    </row>
    <row r="18" spans="1:17" ht="18.75" customHeight="1" x14ac:dyDescent="0.25">
      <c r="A18" s="172">
        <v>12</v>
      </c>
      <c r="B18" s="173"/>
      <c r="C18" s="173"/>
      <c r="D18" s="177"/>
      <c r="E18" s="174"/>
      <c r="F18" s="191"/>
      <c r="G18" s="191"/>
      <c r="H18" s="177"/>
      <c r="I18" s="177"/>
      <c r="J18" s="178"/>
      <c r="K18" s="179"/>
      <c r="L18" s="180"/>
      <c r="M18" s="192"/>
      <c r="N18" s="181"/>
      <c r="O18" s="177"/>
      <c r="P18" s="183"/>
      <c r="Q18" s="184"/>
    </row>
    <row r="19" spans="1:17" ht="18.75" customHeight="1" x14ac:dyDescent="0.25">
      <c r="A19" s="172">
        <v>13</v>
      </c>
      <c r="B19" s="173"/>
      <c r="C19" s="173"/>
      <c r="D19" s="177"/>
      <c r="E19" s="174"/>
      <c r="F19" s="191"/>
      <c r="G19" s="191"/>
      <c r="H19" s="177"/>
      <c r="I19" s="177"/>
      <c r="J19" s="178"/>
      <c r="K19" s="179"/>
      <c r="L19" s="180"/>
      <c r="M19" s="192"/>
      <c r="N19" s="181"/>
      <c r="O19" s="177"/>
      <c r="P19" s="183"/>
      <c r="Q19" s="184"/>
    </row>
    <row r="20" spans="1:17" ht="18.75" customHeight="1" x14ac:dyDescent="0.25">
      <c r="A20" s="172">
        <v>14</v>
      </c>
      <c r="B20" s="173"/>
      <c r="C20" s="173"/>
      <c r="D20" s="177"/>
      <c r="E20" s="174"/>
      <c r="F20" s="191"/>
      <c r="G20" s="191"/>
      <c r="H20" s="177"/>
      <c r="I20" s="177"/>
      <c r="J20" s="178"/>
      <c r="K20" s="179"/>
      <c r="L20" s="180"/>
      <c r="M20" s="192"/>
      <c r="N20" s="181"/>
      <c r="O20" s="177"/>
      <c r="P20" s="183"/>
      <c r="Q20" s="184"/>
    </row>
    <row r="21" spans="1:17" ht="18.75" customHeight="1" x14ac:dyDescent="0.25">
      <c r="A21" s="172">
        <v>15</v>
      </c>
      <c r="B21" s="173"/>
      <c r="C21" s="173"/>
      <c r="D21" s="177"/>
      <c r="E21" s="174"/>
      <c r="F21" s="191"/>
      <c r="G21" s="191"/>
      <c r="H21" s="177"/>
      <c r="I21" s="177"/>
      <c r="J21" s="178"/>
      <c r="K21" s="179"/>
      <c r="L21" s="180"/>
      <c r="M21" s="192"/>
      <c r="N21" s="181"/>
      <c r="O21" s="177"/>
      <c r="P21" s="183"/>
      <c r="Q21" s="184"/>
    </row>
    <row r="22" spans="1:17" ht="18.75" customHeight="1" x14ac:dyDescent="0.25">
      <c r="A22" s="172">
        <v>16</v>
      </c>
      <c r="B22" s="173"/>
      <c r="C22" s="173"/>
      <c r="D22" s="177"/>
      <c r="E22" s="174"/>
      <c r="F22" s="191"/>
      <c r="G22" s="191"/>
      <c r="H22" s="177"/>
      <c r="I22" s="177"/>
      <c r="J22" s="178"/>
      <c r="K22" s="179"/>
      <c r="L22" s="180"/>
      <c r="M22" s="192"/>
      <c r="N22" s="181"/>
      <c r="O22" s="177"/>
      <c r="P22" s="183"/>
      <c r="Q22" s="184"/>
    </row>
    <row r="23" spans="1:17" ht="18.75" customHeight="1" x14ac:dyDescent="0.25">
      <c r="A23" s="172">
        <v>17</v>
      </c>
      <c r="B23" s="173"/>
      <c r="C23" s="173"/>
      <c r="D23" s="177"/>
      <c r="E23" s="174"/>
      <c r="F23" s="191"/>
      <c r="G23" s="191"/>
      <c r="H23" s="177"/>
      <c r="I23" s="177"/>
      <c r="J23" s="178"/>
      <c r="K23" s="179"/>
      <c r="L23" s="180"/>
      <c r="M23" s="192"/>
      <c r="N23" s="181"/>
      <c r="O23" s="177"/>
      <c r="P23" s="183"/>
      <c r="Q23" s="184"/>
    </row>
    <row r="24" spans="1:17" ht="18.75" customHeight="1" x14ac:dyDescent="0.25">
      <c r="A24" s="172">
        <v>18</v>
      </c>
      <c r="B24" s="173"/>
      <c r="C24" s="173"/>
      <c r="D24" s="177"/>
      <c r="E24" s="174"/>
      <c r="F24" s="191"/>
      <c r="G24" s="191"/>
      <c r="H24" s="177"/>
      <c r="I24" s="177"/>
      <c r="J24" s="178"/>
      <c r="K24" s="179"/>
      <c r="L24" s="180"/>
      <c r="M24" s="192"/>
      <c r="N24" s="181"/>
      <c r="O24" s="177"/>
      <c r="P24" s="183"/>
      <c r="Q24" s="184"/>
    </row>
    <row r="25" spans="1:17" ht="18.75" customHeight="1" x14ac:dyDescent="0.25">
      <c r="A25" s="172">
        <v>19</v>
      </c>
      <c r="B25" s="173"/>
      <c r="C25" s="173"/>
      <c r="D25" s="177"/>
      <c r="E25" s="174"/>
      <c r="F25" s="191"/>
      <c r="G25" s="191"/>
      <c r="H25" s="177"/>
      <c r="I25" s="177"/>
      <c r="J25" s="178"/>
      <c r="K25" s="179"/>
      <c r="L25" s="180"/>
      <c r="M25" s="192"/>
      <c r="N25" s="181"/>
      <c r="O25" s="177"/>
      <c r="P25" s="183"/>
      <c r="Q25" s="184"/>
    </row>
    <row r="26" spans="1:17" ht="18.75" customHeight="1" x14ac:dyDescent="0.25">
      <c r="A26" s="172">
        <v>20</v>
      </c>
      <c r="B26" s="173"/>
      <c r="C26" s="173"/>
      <c r="D26" s="177"/>
      <c r="E26" s="174"/>
      <c r="F26" s="191"/>
      <c r="G26" s="191"/>
      <c r="H26" s="177"/>
      <c r="I26" s="177"/>
      <c r="J26" s="178"/>
      <c r="K26" s="179"/>
      <c r="L26" s="180"/>
      <c r="M26" s="192"/>
      <c r="N26" s="181"/>
      <c r="O26" s="177"/>
      <c r="P26" s="183"/>
      <c r="Q26" s="184"/>
    </row>
    <row r="27" spans="1:17" ht="18.75" customHeight="1" x14ac:dyDescent="0.25">
      <c r="A27" s="172">
        <v>21</v>
      </c>
      <c r="B27" s="173"/>
      <c r="C27" s="173"/>
      <c r="D27" s="177"/>
      <c r="E27" s="174"/>
      <c r="F27" s="191"/>
      <c r="G27" s="191"/>
      <c r="H27" s="177"/>
      <c r="I27" s="177"/>
      <c r="J27" s="178"/>
      <c r="K27" s="179"/>
      <c r="L27" s="180"/>
      <c r="M27" s="192"/>
      <c r="N27" s="181"/>
      <c r="O27" s="177"/>
      <c r="P27" s="183"/>
      <c r="Q27" s="184"/>
    </row>
    <row r="28" spans="1:17" ht="18.75" customHeight="1" x14ac:dyDescent="0.25">
      <c r="A28" s="172">
        <v>22</v>
      </c>
      <c r="B28" s="173"/>
      <c r="C28" s="173"/>
      <c r="D28" s="177"/>
      <c r="E28" s="193"/>
      <c r="F28" s="194"/>
      <c r="G28" s="195"/>
      <c r="H28" s="177"/>
      <c r="I28" s="177"/>
      <c r="J28" s="178"/>
      <c r="K28" s="179"/>
      <c r="L28" s="180"/>
      <c r="M28" s="192"/>
      <c r="N28" s="181"/>
      <c r="O28" s="177"/>
      <c r="P28" s="183"/>
      <c r="Q28" s="184"/>
    </row>
    <row r="29" spans="1:17" ht="18.75" customHeight="1" x14ac:dyDescent="0.25">
      <c r="A29" s="172">
        <v>23</v>
      </c>
      <c r="B29" s="173"/>
      <c r="C29" s="173"/>
      <c r="D29" s="177"/>
      <c r="E29" s="196"/>
      <c r="F29" s="191"/>
      <c r="G29" s="191"/>
      <c r="H29" s="177"/>
      <c r="I29" s="177"/>
      <c r="J29" s="178"/>
      <c r="K29" s="179"/>
      <c r="L29" s="180"/>
      <c r="M29" s="192"/>
      <c r="N29" s="181"/>
      <c r="O29" s="177"/>
      <c r="P29" s="183"/>
      <c r="Q29" s="184"/>
    </row>
    <row r="30" spans="1:17" ht="18.75" customHeight="1" x14ac:dyDescent="0.25">
      <c r="A30" s="172">
        <v>24</v>
      </c>
      <c r="B30" s="173"/>
      <c r="C30" s="173"/>
      <c r="D30" s="177"/>
      <c r="E30" s="174"/>
      <c r="F30" s="191"/>
      <c r="G30" s="191"/>
      <c r="H30" s="177"/>
      <c r="I30" s="177"/>
      <c r="J30" s="178"/>
      <c r="K30" s="179"/>
      <c r="L30" s="180"/>
      <c r="M30" s="192"/>
      <c r="N30" s="181"/>
      <c r="O30" s="177"/>
      <c r="P30" s="183"/>
      <c r="Q30" s="184"/>
    </row>
    <row r="31" spans="1:17" ht="18.75" customHeight="1" x14ac:dyDescent="0.25">
      <c r="A31" s="172">
        <v>25</v>
      </c>
      <c r="B31" s="173"/>
      <c r="C31" s="173"/>
      <c r="D31" s="177"/>
      <c r="E31" s="174"/>
      <c r="F31" s="191"/>
      <c r="G31" s="191"/>
      <c r="H31" s="177"/>
      <c r="I31" s="177"/>
      <c r="J31" s="178"/>
      <c r="K31" s="179"/>
      <c r="L31" s="180"/>
      <c r="M31" s="192"/>
      <c r="N31" s="181"/>
      <c r="O31" s="177"/>
      <c r="P31" s="183"/>
      <c r="Q31" s="184"/>
    </row>
    <row r="32" spans="1:17" ht="18.75" customHeight="1" x14ac:dyDescent="0.25">
      <c r="A32" s="172">
        <v>26</v>
      </c>
      <c r="B32" s="173"/>
      <c r="C32" s="173"/>
      <c r="D32" s="177"/>
      <c r="E32" s="197"/>
      <c r="F32" s="191"/>
      <c r="G32" s="191"/>
      <c r="H32" s="177"/>
      <c r="I32" s="177"/>
      <c r="J32" s="178"/>
      <c r="K32" s="179"/>
      <c r="L32" s="180"/>
      <c r="M32" s="192"/>
      <c r="N32" s="181"/>
      <c r="O32" s="177"/>
      <c r="P32" s="183"/>
      <c r="Q32" s="184"/>
    </row>
    <row r="33" spans="1:17" ht="18.75" customHeight="1" x14ac:dyDescent="0.25">
      <c r="A33" s="172">
        <v>27</v>
      </c>
      <c r="B33" s="173"/>
      <c r="C33" s="173"/>
      <c r="D33" s="177"/>
      <c r="E33" s="174"/>
      <c r="F33" s="191"/>
      <c r="G33" s="191"/>
      <c r="H33" s="177"/>
      <c r="I33" s="177"/>
      <c r="J33" s="178"/>
      <c r="K33" s="179"/>
      <c r="L33" s="180"/>
      <c r="M33" s="192"/>
      <c r="N33" s="181"/>
      <c r="O33" s="177"/>
      <c r="P33" s="183"/>
      <c r="Q33" s="184"/>
    </row>
    <row r="34" spans="1:17" ht="18.75" customHeight="1" x14ac:dyDescent="0.25">
      <c r="A34" s="172">
        <v>28</v>
      </c>
      <c r="B34" s="173"/>
      <c r="C34" s="173"/>
      <c r="D34" s="177"/>
      <c r="E34" s="174"/>
      <c r="F34" s="191"/>
      <c r="G34" s="191"/>
      <c r="H34" s="177"/>
      <c r="I34" s="177"/>
      <c r="J34" s="178"/>
      <c r="K34" s="179"/>
      <c r="L34" s="180"/>
      <c r="M34" s="192"/>
      <c r="N34" s="181"/>
      <c r="O34" s="177"/>
      <c r="P34" s="183"/>
      <c r="Q34" s="184"/>
    </row>
    <row r="35" spans="1:17" ht="18.75" customHeight="1" x14ac:dyDescent="0.25">
      <c r="A35" s="172">
        <v>29</v>
      </c>
      <c r="B35" s="173"/>
      <c r="C35" s="173"/>
      <c r="D35" s="177"/>
      <c r="E35" s="174"/>
      <c r="F35" s="191"/>
      <c r="G35" s="191"/>
      <c r="H35" s="177"/>
      <c r="I35" s="177"/>
      <c r="J35" s="178"/>
      <c r="K35" s="179"/>
      <c r="L35" s="180"/>
      <c r="M35" s="192"/>
      <c r="N35" s="181"/>
      <c r="O35" s="177"/>
      <c r="P35" s="183"/>
      <c r="Q35" s="184"/>
    </row>
    <row r="36" spans="1:17" ht="18.75" customHeight="1" x14ac:dyDescent="0.25">
      <c r="A36" s="172">
        <v>30</v>
      </c>
      <c r="B36" s="173"/>
      <c r="C36" s="173"/>
      <c r="D36" s="177"/>
      <c r="E36" s="174"/>
      <c r="F36" s="191"/>
      <c r="G36" s="191"/>
      <c r="H36" s="177"/>
      <c r="I36" s="177"/>
      <c r="J36" s="178"/>
      <c r="K36" s="179"/>
      <c r="L36" s="180"/>
      <c r="M36" s="192"/>
      <c r="N36" s="181"/>
      <c r="O36" s="177"/>
      <c r="P36" s="183"/>
      <c r="Q36" s="184"/>
    </row>
    <row r="37" spans="1:17" ht="18.75" customHeight="1" x14ac:dyDescent="0.25">
      <c r="A37" s="172">
        <v>31</v>
      </c>
      <c r="B37" s="173"/>
      <c r="C37" s="173"/>
      <c r="D37" s="177"/>
      <c r="E37" s="174"/>
      <c r="F37" s="191"/>
      <c r="G37" s="191"/>
      <c r="H37" s="177"/>
      <c r="I37" s="177"/>
      <c r="J37" s="178"/>
      <c r="K37" s="179"/>
      <c r="L37" s="180"/>
      <c r="M37" s="192"/>
      <c r="N37" s="181"/>
      <c r="O37" s="177"/>
      <c r="P37" s="183"/>
      <c r="Q37" s="184"/>
    </row>
    <row r="38" spans="1:17" ht="18.75" customHeight="1" x14ac:dyDescent="0.25">
      <c r="A38" s="172">
        <v>32</v>
      </c>
      <c r="B38" s="173"/>
      <c r="C38" s="173"/>
      <c r="D38" s="177"/>
      <c r="E38" s="174"/>
      <c r="F38" s="191"/>
      <c r="G38" s="191"/>
      <c r="H38" s="198"/>
      <c r="I38" s="199"/>
      <c r="J38" s="178"/>
      <c r="K38" s="179"/>
      <c r="L38" s="180"/>
      <c r="M38" s="192"/>
      <c r="N38" s="181"/>
      <c r="O38" s="184"/>
      <c r="P38" s="183"/>
      <c r="Q38" s="184"/>
    </row>
    <row r="39" spans="1:17" ht="18.75" customHeight="1" x14ac:dyDescent="0.25">
      <c r="A39" s="172">
        <v>33</v>
      </c>
      <c r="B39" s="173"/>
      <c r="C39" s="173"/>
      <c r="D39" s="177"/>
      <c r="E39" s="174"/>
      <c r="F39" s="191"/>
      <c r="G39" s="191"/>
      <c r="H39" s="198"/>
      <c r="I39" s="199"/>
      <c r="J39" s="178"/>
      <c r="K39" s="179"/>
      <c r="L39" s="180"/>
      <c r="M39" s="192"/>
      <c r="N39" s="188"/>
      <c r="O39" s="200"/>
      <c r="P39" s="183"/>
      <c r="Q39" s="184"/>
    </row>
    <row r="40" spans="1:17" ht="18.75" customHeight="1" x14ac:dyDescent="0.25">
      <c r="A40" s="172">
        <v>34</v>
      </c>
      <c r="B40" s="173"/>
      <c r="C40" s="173"/>
      <c r="D40" s="177"/>
      <c r="E40" s="174"/>
      <c r="F40" s="191"/>
      <c r="G40" s="191"/>
      <c r="H40" s="198"/>
      <c r="I40" s="199"/>
      <c r="J40" s="178" t="e">
        <f t="shared" ref="J40:J156" si="0">NA()</f>
        <v>#N/A</v>
      </c>
      <c r="K40" s="179" t="e">
        <f t="shared" ref="K40:K156" si="1">NA()</f>
        <v>#N/A</v>
      </c>
      <c r="L40" s="180">
        <f t="shared" ref="L40:L156" si="2">IF(Q40="",999,Q40)</f>
        <v>999</v>
      </c>
      <c r="M40" s="192">
        <f t="shared" ref="M40:M156" si="3">IF(P40=999,999,1)</f>
        <v>999</v>
      </c>
      <c r="N40" s="188"/>
      <c r="O40" s="200"/>
      <c r="P40" s="183">
        <f t="shared" ref="P40:P156" si="4">IF(N40="DA",1,IF(N40="WC",2,IF(N40="SE",3,IF(N40="Q",4,IF(N40="LL",5,999)))))</f>
        <v>999</v>
      </c>
      <c r="Q40" s="184"/>
    </row>
    <row r="41" spans="1:17" ht="18.75" customHeight="1" x14ac:dyDescent="0.25">
      <c r="A41" s="172">
        <v>35</v>
      </c>
      <c r="B41" s="173"/>
      <c r="C41" s="173"/>
      <c r="D41" s="177"/>
      <c r="E41" s="174"/>
      <c r="F41" s="191"/>
      <c r="G41" s="191"/>
      <c r="H41" s="198"/>
      <c r="I41" s="199"/>
      <c r="J41" s="178" t="e">
        <f t="shared" si="0"/>
        <v>#N/A</v>
      </c>
      <c r="K41" s="179" t="e">
        <f t="shared" si="1"/>
        <v>#N/A</v>
      </c>
      <c r="L41" s="180">
        <f t="shared" si="2"/>
        <v>999</v>
      </c>
      <c r="M41" s="192">
        <f t="shared" si="3"/>
        <v>999</v>
      </c>
      <c r="N41" s="188"/>
      <c r="O41" s="200"/>
      <c r="P41" s="183">
        <f t="shared" si="4"/>
        <v>999</v>
      </c>
      <c r="Q41" s="184"/>
    </row>
    <row r="42" spans="1:17" ht="18.75" customHeight="1" x14ac:dyDescent="0.25">
      <c r="A42" s="172">
        <v>36</v>
      </c>
      <c r="B42" s="173"/>
      <c r="C42" s="173"/>
      <c r="D42" s="177"/>
      <c r="E42" s="174"/>
      <c r="F42" s="191"/>
      <c r="G42" s="191"/>
      <c r="H42" s="198"/>
      <c r="I42" s="199"/>
      <c r="J42" s="178" t="e">
        <f t="shared" si="0"/>
        <v>#N/A</v>
      </c>
      <c r="K42" s="179" t="e">
        <f t="shared" si="1"/>
        <v>#N/A</v>
      </c>
      <c r="L42" s="180">
        <f t="shared" si="2"/>
        <v>999</v>
      </c>
      <c r="M42" s="192">
        <f t="shared" si="3"/>
        <v>999</v>
      </c>
      <c r="N42" s="188"/>
      <c r="O42" s="200"/>
      <c r="P42" s="183">
        <f t="shared" si="4"/>
        <v>999</v>
      </c>
      <c r="Q42" s="184"/>
    </row>
    <row r="43" spans="1:17" ht="18.75" customHeight="1" x14ac:dyDescent="0.25">
      <c r="A43" s="172">
        <v>37</v>
      </c>
      <c r="B43" s="173"/>
      <c r="C43" s="173"/>
      <c r="D43" s="177"/>
      <c r="E43" s="174"/>
      <c r="F43" s="191"/>
      <c r="G43" s="191"/>
      <c r="H43" s="198"/>
      <c r="I43" s="199"/>
      <c r="J43" s="178" t="e">
        <f t="shared" si="0"/>
        <v>#N/A</v>
      </c>
      <c r="K43" s="179" t="e">
        <f t="shared" si="1"/>
        <v>#N/A</v>
      </c>
      <c r="L43" s="180">
        <f t="shared" si="2"/>
        <v>999</v>
      </c>
      <c r="M43" s="192">
        <f t="shared" si="3"/>
        <v>999</v>
      </c>
      <c r="N43" s="188"/>
      <c r="O43" s="200"/>
      <c r="P43" s="183">
        <f t="shared" si="4"/>
        <v>999</v>
      </c>
      <c r="Q43" s="184"/>
    </row>
    <row r="44" spans="1:17" ht="18.75" customHeight="1" x14ac:dyDescent="0.25">
      <c r="A44" s="172">
        <v>38</v>
      </c>
      <c r="B44" s="173"/>
      <c r="C44" s="173"/>
      <c r="D44" s="177"/>
      <c r="E44" s="174"/>
      <c r="F44" s="191"/>
      <c r="G44" s="191"/>
      <c r="H44" s="198"/>
      <c r="I44" s="199"/>
      <c r="J44" s="178" t="e">
        <f t="shared" si="0"/>
        <v>#N/A</v>
      </c>
      <c r="K44" s="179" t="e">
        <f t="shared" si="1"/>
        <v>#N/A</v>
      </c>
      <c r="L44" s="180">
        <f t="shared" si="2"/>
        <v>999</v>
      </c>
      <c r="M44" s="192">
        <f t="shared" si="3"/>
        <v>999</v>
      </c>
      <c r="N44" s="188"/>
      <c r="O44" s="200"/>
      <c r="P44" s="183">
        <f t="shared" si="4"/>
        <v>999</v>
      </c>
      <c r="Q44" s="184"/>
    </row>
    <row r="45" spans="1:17" ht="18.75" customHeight="1" x14ac:dyDescent="0.25">
      <c r="A45" s="172">
        <v>39</v>
      </c>
      <c r="B45" s="173"/>
      <c r="C45" s="173"/>
      <c r="D45" s="177"/>
      <c r="E45" s="174"/>
      <c r="F45" s="191"/>
      <c r="G45" s="191"/>
      <c r="H45" s="198"/>
      <c r="I45" s="199"/>
      <c r="J45" s="178" t="e">
        <f t="shared" si="0"/>
        <v>#N/A</v>
      </c>
      <c r="K45" s="179" t="e">
        <f t="shared" si="1"/>
        <v>#N/A</v>
      </c>
      <c r="L45" s="180">
        <f t="shared" si="2"/>
        <v>999</v>
      </c>
      <c r="M45" s="192">
        <f t="shared" si="3"/>
        <v>999</v>
      </c>
      <c r="N45" s="188"/>
      <c r="O45" s="200"/>
      <c r="P45" s="183">
        <f t="shared" si="4"/>
        <v>999</v>
      </c>
      <c r="Q45" s="184"/>
    </row>
    <row r="46" spans="1:17" ht="18.75" customHeight="1" x14ac:dyDescent="0.25">
      <c r="A46" s="172">
        <v>40</v>
      </c>
      <c r="B46" s="173"/>
      <c r="C46" s="173"/>
      <c r="D46" s="177"/>
      <c r="E46" s="174"/>
      <c r="F46" s="191"/>
      <c r="G46" s="191"/>
      <c r="H46" s="198"/>
      <c r="I46" s="199"/>
      <c r="J46" s="178" t="e">
        <f t="shared" si="0"/>
        <v>#N/A</v>
      </c>
      <c r="K46" s="179" t="e">
        <f t="shared" si="1"/>
        <v>#N/A</v>
      </c>
      <c r="L46" s="180">
        <f t="shared" si="2"/>
        <v>999</v>
      </c>
      <c r="M46" s="192">
        <f t="shared" si="3"/>
        <v>999</v>
      </c>
      <c r="N46" s="188"/>
      <c r="O46" s="200"/>
      <c r="P46" s="183">
        <f t="shared" si="4"/>
        <v>999</v>
      </c>
      <c r="Q46" s="184"/>
    </row>
    <row r="47" spans="1:17" ht="18.75" customHeight="1" x14ac:dyDescent="0.25">
      <c r="A47" s="172">
        <v>41</v>
      </c>
      <c r="B47" s="173"/>
      <c r="C47" s="173"/>
      <c r="D47" s="177"/>
      <c r="E47" s="174"/>
      <c r="F47" s="191"/>
      <c r="G47" s="191"/>
      <c r="H47" s="198"/>
      <c r="I47" s="199"/>
      <c r="J47" s="178" t="e">
        <f t="shared" si="0"/>
        <v>#N/A</v>
      </c>
      <c r="K47" s="179" t="e">
        <f t="shared" si="1"/>
        <v>#N/A</v>
      </c>
      <c r="L47" s="180">
        <f t="shared" si="2"/>
        <v>999</v>
      </c>
      <c r="M47" s="192">
        <f t="shared" si="3"/>
        <v>999</v>
      </c>
      <c r="N47" s="188"/>
      <c r="O47" s="200"/>
      <c r="P47" s="183">
        <f t="shared" si="4"/>
        <v>999</v>
      </c>
      <c r="Q47" s="184"/>
    </row>
    <row r="48" spans="1:17" ht="18.75" customHeight="1" x14ac:dyDescent="0.25">
      <c r="A48" s="172">
        <v>42</v>
      </c>
      <c r="B48" s="173"/>
      <c r="C48" s="173"/>
      <c r="D48" s="177"/>
      <c r="E48" s="174"/>
      <c r="F48" s="191"/>
      <c r="G48" s="191"/>
      <c r="H48" s="198"/>
      <c r="I48" s="199"/>
      <c r="J48" s="178" t="e">
        <f t="shared" si="0"/>
        <v>#N/A</v>
      </c>
      <c r="K48" s="179" t="e">
        <f t="shared" si="1"/>
        <v>#N/A</v>
      </c>
      <c r="L48" s="180">
        <f t="shared" si="2"/>
        <v>999</v>
      </c>
      <c r="M48" s="192">
        <f t="shared" si="3"/>
        <v>999</v>
      </c>
      <c r="N48" s="188"/>
      <c r="O48" s="200"/>
      <c r="P48" s="183">
        <f t="shared" si="4"/>
        <v>999</v>
      </c>
      <c r="Q48" s="184"/>
    </row>
    <row r="49" spans="1:17" ht="18.75" customHeight="1" x14ac:dyDescent="0.25">
      <c r="A49" s="172">
        <v>43</v>
      </c>
      <c r="B49" s="173"/>
      <c r="C49" s="173"/>
      <c r="D49" s="177"/>
      <c r="E49" s="174"/>
      <c r="F49" s="191"/>
      <c r="G49" s="191"/>
      <c r="H49" s="198"/>
      <c r="I49" s="199"/>
      <c r="J49" s="178" t="e">
        <f t="shared" si="0"/>
        <v>#N/A</v>
      </c>
      <c r="K49" s="179" t="e">
        <f t="shared" si="1"/>
        <v>#N/A</v>
      </c>
      <c r="L49" s="180">
        <f t="shared" si="2"/>
        <v>999</v>
      </c>
      <c r="M49" s="192">
        <f t="shared" si="3"/>
        <v>999</v>
      </c>
      <c r="N49" s="188"/>
      <c r="O49" s="200"/>
      <c r="P49" s="183">
        <f t="shared" si="4"/>
        <v>999</v>
      </c>
      <c r="Q49" s="184"/>
    </row>
    <row r="50" spans="1:17" ht="18.75" customHeight="1" x14ac:dyDescent="0.25">
      <c r="A50" s="172">
        <v>44</v>
      </c>
      <c r="B50" s="173"/>
      <c r="C50" s="173"/>
      <c r="D50" s="177"/>
      <c r="E50" s="174"/>
      <c r="F50" s="191"/>
      <c r="G50" s="191"/>
      <c r="H50" s="198"/>
      <c r="I50" s="199"/>
      <c r="J50" s="178" t="e">
        <f t="shared" si="0"/>
        <v>#N/A</v>
      </c>
      <c r="K50" s="179" t="e">
        <f t="shared" si="1"/>
        <v>#N/A</v>
      </c>
      <c r="L50" s="180">
        <f t="shared" si="2"/>
        <v>999</v>
      </c>
      <c r="M50" s="192">
        <f t="shared" si="3"/>
        <v>999</v>
      </c>
      <c r="N50" s="188"/>
      <c r="O50" s="200"/>
      <c r="P50" s="183">
        <f t="shared" si="4"/>
        <v>999</v>
      </c>
      <c r="Q50" s="184"/>
    </row>
    <row r="51" spans="1:17" ht="18.75" customHeight="1" x14ac:dyDescent="0.25">
      <c r="A51" s="172">
        <v>45</v>
      </c>
      <c r="B51" s="173"/>
      <c r="C51" s="173"/>
      <c r="D51" s="177"/>
      <c r="E51" s="174"/>
      <c r="F51" s="191"/>
      <c r="G51" s="191"/>
      <c r="H51" s="198"/>
      <c r="I51" s="199"/>
      <c r="J51" s="178" t="e">
        <f t="shared" si="0"/>
        <v>#N/A</v>
      </c>
      <c r="K51" s="179" t="e">
        <f t="shared" si="1"/>
        <v>#N/A</v>
      </c>
      <c r="L51" s="180">
        <f t="shared" si="2"/>
        <v>999</v>
      </c>
      <c r="M51" s="192">
        <f t="shared" si="3"/>
        <v>999</v>
      </c>
      <c r="N51" s="188"/>
      <c r="O51" s="200"/>
      <c r="P51" s="183">
        <f t="shared" si="4"/>
        <v>999</v>
      </c>
      <c r="Q51" s="184"/>
    </row>
    <row r="52" spans="1:17" ht="18.75" customHeight="1" x14ac:dyDescent="0.25">
      <c r="A52" s="172">
        <v>46</v>
      </c>
      <c r="B52" s="173"/>
      <c r="C52" s="173"/>
      <c r="D52" s="177"/>
      <c r="E52" s="174"/>
      <c r="F52" s="191"/>
      <c r="G52" s="191"/>
      <c r="H52" s="198"/>
      <c r="I52" s="199"/>
      <c r="J52" s="178" t="e">
        <f t="shared" si="0"/>
        <v>#N/A</v>
      </c>
      <c r="K52" s="179" t="e">
        <f t="shared" si="1"/>
        <v>#N/A</v>
      </c>
      <c r="L52" s="180">
        <f t="shared" si="2"/>
        <v>999</v>
      </c>
      <c r="M52" s="192">
        <f t="shared" si="3"/>
        <v>999</v>
      </c>
      <c r="N52" s="188"/>
      <c r="O52" s="200"/>
      <c r="P52" s="183">
        <f t="shared" si="4"/>
        <v>999</v>
      </c>
      <c r="Q52" s="184"/>
    </row>
    <row r="53" spans="1:17" ht="18.75" customHeight="1" x14ac:dyDescent="0.25">
      <c r="A53" s="172">
        <v>47</v>
      </c>
      <c r="B53" s="173"/>
      <c r="C53" s="173"/>
      <c r="D53" s="177"/>
      <c r="E53" s="174"/>
      <c r="F53" s="191"/>
      <c r="G53" s="191"/>
      <c r="H53" s="198"/>
      <c r="I53" s="199"/>
      <c r="J53" s="178" t="e">
        <f t="shared" si="0"/>
        <v>#N/A</v>
      </c>
      <c r="K53" s="179" t="e">
        <f t="shared" si="1"/>
        <v>#N/A</v>
      </c>
      <c r="L53" s="180">
        <f t="shared" si="2"/>
        <v>999</v>
      </c>
      <c r="M53" s="192">
        <f t="shared" si="3"/>
        <v>999</v>
      </c>
      <c r="N53" s="188"/>
      <c r="O53" s="200"/>
      <c r="P53" s="183">
        <f t="shared" si="4"/>
        <v>999</v>
      </c>
      <c r="Q53" s="184"/>
    </row>
    <row r="54" spans="1:17" ht="18.75" customHeight="1" x14ac:dyDescent="0.25">
      <c r="A54" s="172">
        <v>48</v>
      </c>
      <c r="B54" s="173"/>
      <c r="C54" s="173"/>
      <c r="D54" s="177"/>
      <c r="E54" s="174"/>
      <c r="F54" s="191"/>
      <c r="G54" s="191"/>
      <c r="H54" s="198"/>
      <c r="I54" s="199"/>
      <c r="J54" s="178" t="e">
        <f t="shared" si="0"/>
        <v>#N/A</v>
      </c>
      <c r="K54" s="179" t="e">
        <f t="shared" si="1"/>
        <v>#N/A</v>
      </c>
      <c r="L54" s="180">
        <f t="shared" si="2"/>
        <v>999</v>
      </c>
      <c r="M54" s="192">
        <f t="shared" si="3"/>
        <v>999</v>
      </c>
      <c r="N54" s="188"/>
      <c r="O54" s="200"/>
      <c r="P54" s="183">
        <f t="shared" si="4"/>
        <v>999</v>
      </c>
      <c r="Q54" s="184"/>
    </row>
    <row r="55" spans="1:17" ht="18.75" customHeight="1" x14ac:dyDescent="0.25">
      <c r="A55" s="172">
        <v>49</v>
      </c>
      <c r="B55" s="173"/>
      <c r="C55" s="173"/>
      <c r="D55" s="177"/>
      <c r="E55" s="174"/>
      <c r="F55" s="191"/>
      <c r="G55" s="191"/>
      <c r="H55" s="198"/>
      <c r="I55" s="199"/>
      <c r="J55" s="178" t="e">
        <f t="shared" si="0"/>
        <v>#N/A</v>
      </c>
      <c r="K55" s="179" t="e">
        <f t="shared" si="1"/>
        <v>#N/A</v>
      </c>
      <c r="L55" s="180">
        <f t="shared" si="2"/>
        <v>999</v>
      </c>
      <c r="M55" s="192">
        <f t="shared" si="3"/>
        <v>999</v>
      </c>
      <c r="N55" s="188"/>
      <c r="O55" s="200"/>
      <c r="P55" s="183">
        <f t="shared" si="4"/>
        <v>999</v>
      </c>
      <c r="Q55" s="184"/>
    </row>
    <row r="56" spans="1:17" ht="18.75" customHeight="1" x14ac:dyDescent="0.25">
      <c r="A56" s="172">
        <v>50</v>
      </c>
      <c r="B56" s="173"/>
      <c r="C56" s="173"/>
      <c r="D56" s="177"/>
      <c r="E56" s="174"/>
      <c r="F56" s="191"/>
      <c r="G56" s="191"/>
      <c r="H56" s="198"/>
      <c r="I56" s="199"/>
      <c r="J56" s="178" t="e">
        <f t="shared" si="0"/>
        <v>#N/A</v>
      </c>
      <c r="K56" s="179" t="e">
        <f t="shared" si="1"/>
        <v>#N/A</v>
      </c>
      <c r="L56" s="180">
        <f t="shared" si="2"/>
        <v>999</v>
      </c>
      <c r="M56" s="192">
        <f t="shared" si="3"/>
        <v>999</v>
      </c>
      <c r="N56" s="188"/>
      <c r="O56" s="200"/>
      <c r="P56" s="183">
        <f t="shared" si="4"/>
        <v>999</v>
      </c>
      <c r="Q56" s="184"/>
    </row>
    <row r="57" spans="1:17" ht="18.75" customHeight="1" x14ac:dyDescent="0.25">
      <c r="A57" s="172">
        <v>51</v>
      </c>
      <c r="B57" s="173"/>
      <c r="C57" s="173"/>
      <c r="D57" s="177"/>
      <c r="E57" s="174"/>
      <c r="F57" s="191"/>
      <c r="G57" s="191"/>
      <c r="H57" s="198"/>
      <c r="I57" s="199"/>
      <c r="J57" s="178" t="e">
        <f t="shared" si="0"/>
        <v>#N/A</v>
      </c>
      <c r="K57" s="179" t="e">
        <f t="shared" si="1"/>
        <v>#N/A</v>
      </c>
      <c r="L57" s="180">
        <f t="shared" si="2"/>
        <v>999</v>
      </c>
      <c r="M57" s="192">
        <f t="shared" si="3"/>
        <v>999</v>
      </c>
      <c r="N57" s="188"/>
      <c r="O57" s="200"/>
      <c r="P57" s="183">
        <f t="shared" si="4"/>
        <v>999</v>
      </c>
      <c r="Q57" s="184"/>
    </row>
    <row r="58" spans="1:17" ht="18.75" customHeight="1" x14ac:dyDescent="0.25">
      <c r="A58" s="172">
        <v>52</v>
      </c>
      <c r="B58" s="173"/>
      <c r="C58" s="173"/>
      <c r="D58" s="177"/>
      <c r="E58" s="174"/>
      <c r="F58" s="191"/>
      <c r="G58" s="191"/>
      <c r="H58" s="198"/>
      <c r="I58" s="199"/>
      <c r="J58" s="178" t="e">
        <f t="shared" si="0"/>
        <v>#N/A</v>
      </c>
      <c r="K58" s="179" t="e">
        <f t="shared" si="1"/>
        <v>#N/A</v>
      </c>
      <c r="L58" s="180">
        <f t="shared" si="2"/>
        <v>999</v>
      </c>
      <c r="M58" s="192">
        <f t="shared" si="3"/>
        <v>999</v>
      </c>
      <c r="N58" s="188"/>
      <c r="O58" s="200"/>
      <c r="P58" s="183">
        <f t="shared" si="4"/>
        <v>999</v>
      </c>
      <c r="Q58" s="184"/>
    </row>
    <row r="59" spans="1:17" ht="18.75" customHeight="1" x14ac:dyDescent="0.25">
      <c r="A59" s="172">
        <v>53</v>
      </c>
      <c r="B59" s="173"/>
      <c r="C59" s="173"/>
      <c r="D59" s="177"/>
      <c r="E59" s="174"/>
      <c r="F59" s="191"/>
      <c r="G59" s="191"/>
      <c r="H59" s="198"/>
      <c r="I59" s="199"/>
      <c r="J59" s="178" t="e">
        <f t="shared" si="0"/>
        <v>#N/A</v>
      </c>
      <c r="K59" s="179" t="e">
        <f t="shared" si="1"/>
        <v>#N/A</v>
      </c>
      <c r="L59" s="180">
        <f t="shared" si="2"/>
        <v>999</v>
      </c>
      <c r="M59" s="192">
        <f t="shared" si="3"/>
        <v>999</v>
      </c>
      <c r="N59" s="188"/>
      <c r="O59" s="200"/>
      <c r="P59" s="183">
        <f t="shared" si="4"/>
        <v>999</v>
      </c>
      <c r="Q59" s="184"/>
    </row>
    <row r="60" spans="1:17" ht="18.75" customHeight="1" x14ac:dyDescent="0.25">
      <c r="A60" s="172">
        <v>54</v>
      </c>
      <c r="B60" s="173"/>
      <c r="C60" s="173"/>
      <c r="D60" s="177"/>
      <c r="E60" s="174"/>
      <c r="F60" s="191"/>
      <c r="G60" s="191"/>
      <c r="H60" s="198"/>
      <c r="I60" s="199"/>
      <c r="J60" s="178" t="e">
        <f t="shared" si="0"/>
        <v>#N/A</v>
      </c>
      <c r="K60" s="179" t="e">
        <f t="shared" si="1"/>
        <v>#N/A</v>
      </c>
      <c r="L60" s="180">
        <f t="shared" si="2"/>
        <v>999</v>
      </c>
      <c r="M60" s="192">
        <f t="shared" si="3"/>
        <v>999</v>
      </c>
      <c r="N60" s="188"/>
      <c r="O60" s="200"/>
      <c r="P60" s="183">
        <f t="shared" si="4"/>
        <v>999</v>
      </c>
      <c r="Q60" s="184"/>
    </row>
    <row r="61" spans="1:17" ht="18.75" customHeight="1" x14ac:dyDescent="0.25">
      <c r="A61" s="172">
        <v>55</v>
      </c>
      <c r="B61" s="173"/>
      <c r="C61" s="173"/>
      <c r="D61" s="177"/>
      <c r="E61" s="174"/>
      <c r="F61" s="191"/>
      <c r="G61" s="191"/>
      <c r="H61" s="198"/>
      <c r="I61" s="199"/>
      <c r="J61" s="178" t="e">
        <f t="shared" si="0"/>
        <v>#N/A</v>
      </c>
      <c r="K61" s="179" t="e">
        <f t="shared" si="1"/>
        <v>#N/A</v>
      </c>
      <c r="L61" s="180">
        <f t="shared" si="2"/>
        <v>999</v>
      </c>
      <c r="M61" s="192">
        <f t="shared" si="3"/>
        <v>999</v>
      </c>
      <c r="N61" s="188"/>
      <c r="O61" s="200"/>
      <c r="P61" s="183">
        <f t="shared" si="4"/>
        <v>999</v>
      </c>
      <c r="Q61" s="184"/>
    </row>
    <row r="62" spans="1:17" ht="18.75" customHeight="1" x14ac:dyDescent="0.25">
      <c r="A62" s="172">
        <v>56</v>
      </c>
      <c r="B62" s="173"/>
      <c r="C62" s="173"/>
      <c r="D62" s="177"/>
      <c r="E62" s="174"/>
      <c r="F62" s="191"/>
      <c r="G62" s="191"/>
      <c r="H62" s="198"/>
      <c r="I62" s="199"/>
      <c r="J62" s="178" t="e">
        <f t="shared" si="0"/>
        <v>#N/A</v>
      </c>
      <c r="K62" s="179" t="e">
        <f t="shared" si="1"/>
        <v>#N/A</v>
      </c>
      <c r="L62" s="180">
        <f t="shared" si="2"/>
        <v>999</v>
      </c>
      <c r="M62" s="192">
        <f t="shared" si="3"/>
        <v>999</v>
      </c>
      <c r="N62" s="188"/>
      <c r="O62" s="200"/>
      <c r="P62" s="183">
        <f t="shared" si="4"/>
        <v>999</v>
      </c>
      <c r="Q62" s="184"/>
    </row>
    <row r="63" spans="1:17" ht="18.75" customHeight="1" x14ac:dyDescent="0.25">
      <c r="A63" s="172">
        <v>57</v>
      </c>
      <c r="B63" s="173"/>
      <c r="C63" s="173"/>
      <c r="D63" s="177"/>
      <c r="E63" s="174"/>
      <c r="F63" s="191"/>
      <c r="G63" s="191"/>
      <c r="H63" s="198"/>
      <c r="I63" s="199"/>
      <c r="J63" s="178" t="e">
        <f t="shared" si="0"/>
        <v>#N/A</v>
      </c>
      <c r="K63" s="179" t="e">
        <f t="shared" si="1"/>
        <v>#N/A</v>
      </c>
      <c r="L63" s="180">
        <f t="shared" si="2"/>
        <v>999</v>
      </c>
      <c r="M63" s="192">
        <f t="shared" si="3"/>
        <v>999</v>
      </c>
      <c r="N63" s="188"/>
      <c r="O63" s="200"/>
      <c r="P63" s="183">
        <f t="shared" si="4"/>
        <v>999</v>
      </c>
      <c r="Q63" s="184"/>
    </row>
    <row r="64" spans="1:17" ht="18.75" customHeight="1" x14ac:dyDescent="0.25">
      <c r="A64" s="172">
        <v>58</v>
      </c>
      <c r="B64" s="173"/>
      <c r="C64" s="173"/>
      <c r="D64" s="177"/>
      <c r="E64" s="174"/>
      <c r="F64" s="191"/>
      <c r="G64" s="191"/>
      <c r="H64" s="198"/>
      <c r="I64" s="199"/>
      <c r="J64" s="178" t="e">
        <f t="shared" si="0"/>
        <v>#N/A</v>
      </c>
      <c r="K64" s="179" t="e">
        <f t="shared" si="1"/>
        <v>#N/A</v>
      </c>
      <c r="L64" s="180">
        <f t="shared" si="2"/>
        <v>999</v>
      </c>
      <c r="M64" s="192">
        <f t="shared" si="3"/>
        <v>999</v>
      </c>
      <c r="N64" s="188"/>
      <c r="O64" s="200"/>
      <c r="P64" s="183">
        <f t="shared" si="4"/>
        <v>999</v>
      </c>
      <c r="Q64" s="184"/>
    </row>
    <row r="65" spans="1:17" ht="18.75" customHeight="1" x14ac:dyDescent="0.25">
      <c r="A65" s="172">
        <v>59</v>
      </c>
      <c r="B65" s="173"/>
      <c r="C65" s="173"/>
      <c r="D65" s="177"/>
      <c r="E65" s="174"/>
      <c r="F65" s="191"/>
      <c r="G65" s="191"/>
      <c r="H65" s="198"/>
      <c r="I65" s="199"/>
      <c r="J65" s="178" t="e">
        <f t="shared" si="0"/>
        <v>#N/A</v>
      </c>
      <c r="K65" s="179" t="e">
        <f t="shared" si="1"/>
        <v>#N/A</v>
      </c>
      <c r="L65" s="180">
        <f t="shared" si="2"/>
        <v>999</v>
      </c>
      <c r="M65" s="192">
        <f t="shared" si="3"/>
        <v>999</v>
      </c>
      <c r="N65" s="188"/>
      <c r="O65" s="200"/>
      <c r="P65" s="183">
        <f t="shared" si="4"/>
        <v>999</v>
      </c>
      <c r="Q65" s="184"/>
    </row>
    <row r="66" spans="1:17" ht="18.75" customHeight="1" x14ac:dyDescent="0.25">
      <c r="A66" s="172">
        <v>60</v>
      </c>
      <c r="B66" s="173"/>
      <c r="C66" s="173"/>
      <c r="D66" s="177"/>
      <c r="E66" s="174"/>
      <c r="F66" s="191"/>
      <c r="G66" s="191"/>
      <c r="H66" s="198"/>
      <c r="I66" s="199"/>
      <c r="J66" s="178" t="e">
        <f t="shared" si="0"/>
        <v>#N/A</v>
      </c>
      <c r="K66" s="179" t="e">
        <f t="shared" si="1"/>
        <v>#N/A</v>
      </c>
      <c r="L66" s="180">
        <f t="shared" si="2"/>
        <v>999</v>
      </c>
      <c r="M66" s="192">
        <f t="shared" si="3"/>
        <v>999</v>
      </c>
      <c r="N66" s="188"/>
      <c r="O66" s="200"/>
      <c r="P66" s="183">
        <f t="shared" si="4"/>
        <v>999</v>
      </c>
      <c r="Q66" s="184"/>
    </row>
    <row r="67" spans="1:17" ht="18.75" customHeight="1" x14ac:dyDescent="0.25">
      <c r="A67" s="172">
        <v>61</v>
      </c>
      <c r="B67" s="173"/>
      <c r="C67" s="173"/>
      <c r="D67" s="177"/>
      <c r="E67" s="174"/>
      <c r="F67" s="191"/>
      <c r="G67" s="191"/>
      <c r="H67" s="198"/>
      <c r="I67" s="199"/>
      <c r="J67" s="178" t="e">
        <f t="shared" si="0"/>
        <v>#N/A</v>
      </c>
      <c r="K67" s="179" t="e">
        <f t="shared" si="1"/>
        <v>#N/A</v>
      </c>
      <c r="L67" s="180">
        <f t="shared" si="2"/>
        <v>999</v>
      </c>
      <c r="M67" s="192">
        <f t="shared" si="3"/>
        <v>999</v>
      </c>
      <c r="N67" s="188"/>
      <c r="O67" s="200"/>
      <c r="P67" s="183">
        <f t="shared" si="4"/>
        <v>999</v>
      </c>
      <c r="Q67" s="184"/>
    </row>
    <row r="68" spans="1:17" ht="18.75" customHeight="1" x14ac:dyDescent="0.25">
      <c r="A68" s="172">
        <v>62</v>
      </c>
      <c r="B68" s="173"/>
      <c r="C68" s="173"/>
      <c r="D68" s="177"/>
      <c r="E68" s="174"/>
      <c r="F68" s="191"/>
      <c r="G68" s="191"/>
      <c r="H68" s="198"/>
      <c r="I68" s="199"/>
      <c r="J68" s="178" t="e">
        <f t="shared" si="0"/>
        <v>#N/A</v>
      </c>
      <c r="K68" s="179" t="e">
        <f t="shared" si="1"/>
        <v>#N/A</v>
      </c>
      <c r="L68" s="180">
        <f t="shared" si="2"/>
        <v>999</v>
      </c>
      <c r="M68" s="192">
        <f t="shared" si="3"/>
        <v>999</v>
      </c>
      <c r="N68" s="188"/>
      <c r="O68" s="200"/>
      <c r="P68" s="183">
        <f t="shared" si="4"/>
        <v>999</v>
      </c>
      <c r="Q68" s="184"/>
    </row>
    <row r="69" spans="1:17" ht="18.75" customHeight="1" x14ac:dyDescent="0.25">
      <c r="A69" s="172">
        <v>63</v>
      </c>
      <c r="B69" s="173"/>
      <c r="C69" s="173"/>
      <c r="D69" s="177"/>
      <c r="E69" s="174"/>
      <c r="F69" s="191"/>
      <c r="G69" s="191"/>
      <c r="H69" s="198"/>
      <c r="I69" s="199"/>
      <c r="J69" s="178" t="e">
        <f t="shared" si="0"/>
        <v>#N/A</v>
      </c>
      <c r="K69" s="179" t="e">
        <f t="shared" si="1"/>
        <v>#N/A</v>
      </c>
      <c r="L69" s="180">
        <f t="shared" si="2"/>
        <v>999</v>
      </c>
      <c r="M69" s="192">
        <f t="shared" si="3"/>
        <v>999</v>
      </c>
      <c r="N69" s="188"/>
      <c r="O69" s="200"/>
      <c r="P69" s="183">
        <f t="shared" si="4"/>
        <v>999</v>
      </c>
      <c r="Q69" s="184"/>
    </row>
    <row r="70" spans="1:17" ht="18.75" customHeight="1" x14ac:dyDescent="0.25">
      <c r="A70" s="172">
        <v>64</v>
      </c>
      <c r="B70" s="173"/>
      <c r="C70" s="173"/>
      <c r="D70" s="177"/>
      <c r="E70" s="174"/>
      <c r="F70" s="191"/>
      <c r="G70" s="191"/>
      <c r="H70" s="198"/>
      <c r="I70" s="199"/>
      <c r="J70" s="178" t="e">
        <f t="shared" si="0"/>
        <v>#N/A</v>
      </c>
      <c r="K70" s="179" t="e">
        <f t="shared" si="1"/>
        <v>#N/A</v>
      </c>
      <c r="L70" s="180">
        <f t="shared" si="2"/>
        <v>999</v>
      </c>
      <c r="M70" s="192">
        <f t="shared" si="3"/>
        <v>999</v>
      </c>
      <c r="N70" s="188"/>
      <c r="O70" s="200"/>
      <c r="P70" s="183">
        <f t="shared" si="4"/>
        <v>999</v>
      </c>
      <c r="Q70" s="184"/>
    </row>
    <row r="71" spans="1:17" ht="18.75" customHeight="1" x14ac:dyDescent="0.25">
      <c r="A71" s="172">
        <v>65</v>
      </c>
      <c r="B71" s="173"/>
      <c r="C71" s="173"/>
      <c r="D71" s="177"/>
      <c r="E71" s="174"/>
      <c r="F71" s="191"/>
      <c r="G71" s="191"/>
      <c r="H71" s="198"/>
      <c r="I71" s="199"/>
      <c r="J71" s="178" t="e">
        <f t="shared" si="0"/>
        <v>#N/A</v>
      </c>
      <c r="K71" s="179" t="e">
        <f t="shared" si="1"/>
        <v>#N/A</v>
      </c>
      <c r="L71" s="180">
        <f t="shared" si="2"/>
        <v>999</v>
      </c>
      <c r="M71" s="192">
        <f t="shared" si="3"/>
        <v>999</v>
      </c>
      <c r="N71" s="188"/>
      <c r="O71" s="200"/>
      <c r="P71" s="183">
        <f t="shared" si="4"/>
        <v>999</v>
      </c>
      <c r="Q71" s="184"/>
    </row>
    <row r="72" spans="1:17" ht="18.75" customHeight="1" x14ac:dyDescent="0.25">
      <c r="A72" s="172">
        <v>66</v>
      </c>
      <c r="B72" s="173"/>
      <c r="C72" s="173"/>
      <c r="D72" s="177"/>
      <c r="E72" s="174"/>
      <c r="F72" s="191"/>
      <c r="G72" s="191"/>
      <c r="H72" s="198"/>
      <c r="I72" s="199"/>
      <c r="J72" s="178" t="e">
        <f t="shared" si="0"/>
        <v>#N/A</v>
      </c>
      <c r="K72" s="179" t="e">
        <f t="shared" si="1"/>
        <v>#N/A</v>
      </c>
      <c r="L72" s="180">
        <f t="shared" si="2"/>
        <v>999</v>
      </c>
      <c r="M72" s="192">
        <f t="shared" si="3"/>
        <v>999</v>
      </c>
      <c r="N72" s="188"/>
      <c r="O72" s="200"/>
      <c r="P72" s="183">
        <f t="shared" si="4"/>
        <v>999</v>
      </c>
      <c r="Q72" s="184"/>
    </row>
    <row r="73" spans="1:17" ht="18.75" customHeight="1" x14ac:dyDescent="0.25">
      <c r="A73" s="172">
        <v>67</v>
      </c>
      <c r="B73" s="173"/>
      <c r="C73" s="173"/>
      <c r="D73" s="177"/>
      <c r="E73" s="174"/>
      <c r="F73" s="191"/>
      <c r="G73" s="191"/>
      <c r="H73" s="198"/>
      <c r="I73" s="199"/>
      <c r="J73" s="178" t="e">
        <f t="shared" si="0"/>
        <v>#N/A</v>
      </c>
      <c r="K73" s="179" t="e">
        <f t="shared" si="1"/>
        <v>#N/A</v>
      </c>
      <c r="L73" s="180">
        <f t="shared" si="2"/>
        <v>999</v>
      </c>
      <c r="M73" s="192">
        <f t="shared" si="3"/>
        <v>999</v>
      </c>
      <c r="N73" s="188"/>
      <c r="O73" s="200"/>
      <c r="P73" s="183">
        <f t="shared" si="4"/>
        <v>999</v>
      </c>
      <c r="Q73" s="184"/>
    </row>
    <row r="74" spans="1:17" ht="18.75" customHeight="1" x14ac:dyDescent="0.25">
      <c r="A74" s="172">
        <v>68</v>
      </c>
      <c r="B74" s="173"/>
      <c r="C74" s="173"/>
      <c r="D74" s="177"/>
      <c r="E74" s="174"/>
      <c r="F74" s="191"/>
      <c r="G74" s="191"/>
      <c r="H74" s="198"/>
      <c r="I74" s="199"/>
      <c r="J74" s="178" t="e">
        <f t="shared" si="0"/>
        <v>#N/A</v>
      </c>
      <c r="K74" s="179" t="e">
        <f t="shared" si="1"/>
        <v>#N/A</v>
      </c>
      <c r="L74" s="180">
        <f t="shared" si="2"/>
        <v>999</v>
      </c>
      <c r="M74" s="192">
        <f t="shared" si="3"/>
        <v>999</v>
      </c>
      <c r="N74" s="188"/>
      <c r="O74" s="200"/>
      <c r="P74" s="183">
        <f t="shared" si="4"/>
        <v>999</v>
      </c>
      <c r="Q74" s="184"/>
    </row>
    <row r="75" spans="1:17" ht="18.75" customHeight="1" x14ac:dyDescent="0.25">
      <c r="A75" s="172">
        <v>69</v>
      </c>
      <c r="B75" s="173"/>
      <c r="C75" s="173"/>
      <c r="D75" s="177"/>
      <c r="E75" s="174"/>
      <c r="F75" s="191"/>
      <c r="G75" s="191"/>
      <c r="H75" s="198"/>
      <c r="I75" s="199"/>
      <c r="J75" s="178" t="e">
        <f t="shared" si="0"/>
        <v>#N/A</v>
      </c>
      <c r="K75" s="179" t="e">
        <f t="shared" si="1"/>
        <v>#N/A</v>
      </c>
      <c r="L75" s="180">
        <f t="shared" si="2"/>
        <v>999</v>
      </c>
      <c r="M75" s="192">
        <f t="shared" si="3"/>
        <v>999</v>
      </c>
      <c r="N75" s="188"/>
      <c r="O75" s="200"/>
      <c r="P75" s="183">
        <f t="shared" si="4"/>
        <v>999</v>
      </c>
      <c r="Q75" s="184"/>
    </row>
    <row r="76" spans="1:17" ht="18.75" customHeight="1" x14ac:dyDescent="0.25">
      <c r="A76" s="172">
        <v>70</v>
      </c>
      <c r="B76" s="173"/>
      <c r="C76" s="173"/>
      <c r="D76" s="177"/>
      <c r="E76" s="174"/>
      <c r="F76" s="191"/>
      <c r="G76" s="191"/>
      <c r="H76" s="198"/>
      <c r="I76" s="199"/>
      <c r="J76" s="178" t="e">
        <f t="shared" si="0"/>
        <v>#N/A</v>
      </c>
      <c r="K76" s="179" t="e">
        <f t="shared" si="1"/>
        <v>#N/A</v>
      </c>
      <c r="L76" s="180">
        <f t="shared" si="2"/>
        <v>999</v>
      </c>
      <c r="M76" s="192">
        <f t="shared" si="3"/>
        <v>999</v>
      </c>
      <c r="N76" s="188"/>
      <c r="O76" s="200"/>
      <c r="P76" s="183">
        <f t="shared" si="4"/>
        <v>999</v>
      </c>
      <c r="Q76" s="184"/>
    </row>
    <row r="77" spans="1:17" ht="18.75" customHeight="1" x14ac:dyDescent="0.25">
      <c r="A77" s="172">
        <v>71</v>
      </c>
      <c r="B77" s="173"/>
      <c r="C77" s="173"/>
      <c r="D77" s="177"/>
      <c r="E77" s="174"/>
      <c r="F77" s="191"/>
      <c r="G77" s="191"/>
      <c r="H77" s="198"/>
      <c r="I77" s="199"/>
      <c r="J77" s="178" t="e">
        <f t="shared" si="0"/>
        <v>#N/A</v>
      </c>
      <c r="K77" s="179" t="e">
        <f t="shared" si="1"/>
        <v>#N/A</v>
      </c>
      <c r="L77" s="180">
        <f t="shared" si="2"/>
        <v>999</v>
      </c>
      <c r="M77" s="192">
        <f t="shared" si="3"/>
        <v>999</v>
      </c>
      <c r="N77" s="188"/>
      <c r="O77" s="200"/>
      <c r="P77" s="183">
        <f t="shared" si="4"/>
        <v>999</v>
      </c>
      <c r="Q77" s="184"/>
    </row>
    <row r="78" spans="1:17" ht="18.75" customHeight="1" x14ac:dyDescent="0.25">
      <c r="A78" s="172">
        <v>72</v>
      </c>
      <c r="B78" s="173"/>
      <c r="C78" s="173"/>
      <c r="D78" s="177"/>
      <c r="E78" s="174"/>
      <c r="F78" s="191"/>
      <c r="G78" s="191"/>
      <c r="H78" s="198"/>
      <c r="I78" s="199"/>
      <c r="J78" s="178" t="e">
        <f t="shared" si="0"/>
        <v>#N/A</v>
      </c>
      <c r="K78" s="179" t="e">
        <f t="shared" si="1"/>
        <v>#N/A</v>
      </c>
      <c r="L78" s="180">
        <f t="shared" si="2"/>
        <v>999</v>
      </c>
      <c r="M78" s="192">
        <f t="shared" si="3"/>
        <v>999</v>
      </c>
      <c r="N78" s="188"/>
      <c r="O78" s="200"/>
      <c r="P78" s="183">
        <f t="shared" si="4"/>
        <v>999</v>
      </c>
      <c r="Q78" s="184"/>
    </row>
    <row r="79" spans="1:17" ht="18.75" customHeight="1" x14ac:dyDescent="0.25">
      <c r="A79" s="172">
        <v>73</v>
      </c>
      <c r="B79" s="173"/>
      <c r="C79" s="173"/>
      <c r="D79" s="177"/>
      <c r="E79" s="174"/>
      <c r="F79" s="191"/>
      <c r="G79" s="191"/>
      <c r="H79" s="198"/>
      <c r="I79" s="199"/>
      <c r="J79" s="178" t="e">
        <f t="shared" si="0"/>
        <v>#N/A</v>
      </c>
      <c r="K79" s="179" t="e">
        <f t="shared" si="1"/>
        <v>#N/A</v>
      </c>
      <c r="L79" s="180">
        <f t="shared" si="2"/>
        <v>999</v>
      </c>
      <c r="M79" s="192">
        <f t="shared" si="3"/>
        <v>999</v>
      </c>
      <c r="N79" s="188"/>
      <c r="O79" s="200"/>
      <c r="P79" s="183">
        <f t="shared" si="4"/>
        <v>999</v>
      </c>
      <c r="Q79" s="184"/>
    </row>
    <row r="80" spans="1:17" ht="18.75" customHeight="1" x14ac:dyDescent="0.25">
      <c r="A80" s="172">
        <v>74</v>
      </c>
      <c r="B80" s="173"/>
      <c r="C80" s="173"/>
      <c r="D80" s="177"/>
      <c r="E80" s="174"/>
      <c r="F80" s="191"/>
      <c r="G80" s="191"/>
      <c r="H80" s="198"/>
      <c r="I80" s="199"/>
      <c r="J80" s="178" t="e">
        <f t="shared" si="0"/>
        <v>#N/A</v>
      </c>
      <c r="K80" s="179" t="e">
        <f t="shared" si="1"/>
        <v>#N/A</v>
      </c>
      <c r="L80" s="180">
        <f t="shared" si="2"/>
        <v>999</v>
      </c>
      <c r="M80" s="192">
        <f t="shared" si="3"/>
        <v>999</v>
      </c>
      <c r="N80" s="188"/>
      <c r="O80" s="200"/>
      <c r="P80" s="183">
        <f t="shared" si="4"/>
        <v>999</v>
      </c>
      <c r="Q80" s="184"/>
    </row>
    <row r="81" spans="1:17" ht="18.75" customHeight="1" x14ac:dyDescent="0.25">
      <c r="A81" s="172">
        <v>75</v>
      </c>
      <c r="B81" s="173"/>
      <c r="C81" s="173"/>
      <c r="D81" s="177"/>
      <c r="E81" s="174"/>
      <c r="F81" s="191"/>
      <c r="G81" s="191"/>
      <c r="H81" s="198"/>
      <c r="I81" s="199"/>
      <c r="J81" s="178" t="e">
        <f t="shared" si="0"/>
        <v>#N/A</v>
      </c>
      <c r="K81" s="179" t="e">
        <f t="shared" si="1"/>
        <v>#N/A</v>
      </c>
      <c r="L81" s="180">
        <f t="shared" si="2"/>
        <v>999</v>
      </c>
      <c r="M81" s="192">
        <f t="shared" si="3"/>
        <v>999</v>
      </c>
      <c r="N81" s="188"/>
      <c r="O81" s="200"/>
      <c r="P81" s="183">
        <f t="shared" si="4"/>
        <v>999</v>
      </c>
      <c r="Q81" s="184"/>
    </row>
    <row r="82" spans="1:17" ht="18.75" customHeight="1" x14ac:dyDescent="0.25">
      <c r="A82" s="172">
        <v>76</v>
      </c>
      <c r="B82" s="173"/>
      <c r="C82" s="173"/>
      <c r="D82" s="177"/>
      <c r="E82" s="174"/>
      <c r="F82" s="191"/>
      <c r="G82" s="191"/>
      <c r="H82" s="198"/>
      <c r="I82" s="199"/>
      <c r="J82" s="178" t="e">
        <f t="shared" si="0"/>
        <v>#N/A</v>
      </c>
      <c r="K82" s="179" t="e">
        <f t="shared" si="1"/>
        <v>#N/A</v>
      </c>
      <c r="L82" s="180">
        <f t="shared" si="2"/>
        <v>999</v>
      </c>
      <c r="M82" s="192">
        <f t="shared" si="3"/>
        <v>999</v>
      </c>
      <c r="N82" s="188"/>
      <c r="O82" s="200"/>
      <c r="P82" s="183">
        <f t="shared" si="4"/>
        <v>999</v>
      </c>
      <c r="Q82" s="184"/>
    </row>
    <row r="83" spans="1:17" ht="18.75" customHeight="1" x14ac:dyDescent="0.25">
      <c r="A83" s="172">
        <v>77</v>
      </c>
      <c r="B83" s="173"/>
      <c r="C83" s="173"/>
      <c r="D83" s="177"/>
      <c r="E83" s="174"/>
      <c r="F83" s="191"/>
      <c r="G83" s="191"/>
      <c r="H83" s="198"/>
      <c r="I83" s="199"/>
      <c r="J83" s="178" t="e">
        <f t="shared" si="0"/>
        <v>#N/A</v>
      </c>
      <c r="K83" s="179" t="e">
        <f t="shared" si="1"/>
        <v>#N/A</v>
      </c>
      <c r="L83" s="180">
        <f t="shared" si="2"/>
        <v>999</v>
      </c>
      <c r="M83" s="192">
        <f t="shared" si="3"/>
        <v>999</v>
      </c>
      <c r="N83" s="188"/>
      <c r="O83" s="200"/>
      <c r="P83" s="183">
        <f t="shared" si="4"/>
        <v>999</v>
      </c>
      <c r="Q83" s="184"/>
    </row>
    <row r="84" spans="1:17" ht="18.75" customHeight="1" x14ac:dyDescent="0.25">
      <c r="A84" s="172">
        <v>78</v>
      </c>
      <c r="B84" s="173"/>
      <c r="C84" s="173"/>
      <c r="D84" s="177"/>
      <c r="E84" s="174"/>
      <c r="F84" s="191"/>
      <c r="G84" s="191"/>
      <c r="H84" s="198"/>
      <c r="I84" s="199"/>
      <c r="J84" s="178" t="e">
        <f t="shared" si="0"/>
        <v>#N/A</v>
      </c>
      <c r="K84" s="179" t="e">
        <f t="shared" si="1"/>
        <v>#N/A</v>
      </c>
      <c r="L84" s="180">
        <f t="shared" si="2"/>
        <v>999</v>
      </c>
      <c r="M84" s="192">
        <f t="shared" si="3"/>
        <v>999</v>
      </c>
      <c r="N84" s="188"/>
      <c r="O84" s="200"/>
      <c r="P84" s="183">
        <f t="shared" si="4"/>
        <v>999</v>
      </c>
      <c r="Q84" s="184"/>
    </row>
    <row r="85" spans="1:17" ht="18.75" customHeight="1" x14ac:dyDescent="0.25">
      <c r="A85" s="172">
        <v>79</v>
      </c>
      <c r="B85" s="173"/>
      <c r="C85" s="173"/>
      <c r="D85" s="177"/>
      <c r="E85" s="174"/>
      <c r="F85" s="191"/>
      <c r="G85" s="191"/>
      <c r="H85" s="198"/>
      <c r="I85" s="199"/>
      <c r="J85" s="178" t="e">
        <f t="shared" si="0"/>
        <v>#N/A</v>
      </c>
      <c r="K85" s="179" t="e">
        <f t="shared" si="1"/>
        <v>#N/A</v>
      </c>
      <c r="L85" s="180">
        <f t="shared" si="2"/>
        <v>999</v>
      </c>
      <c r="M85" s="192">
        <f t="shared" si="3"/>
        <v>999</v>
      </c>
      <c r="N85" s="188"/>
      <c r="O85" s="200"/>
      <c r="P85" s="183">
        <f t="shared" si="4"/>
        <v>999</v>
      </c>
      <c r="Q85" s="184"/>
    </row>
    <row r="86" spans="1:17" ht="18.75" customHeight="1" x14ac:dyDescent="0.25">
      <c r="A86" s="172">
        <v>80</v>
      </c>
      <c r="B86" s="173"/>
      <c r="C86" s="173"/>
      <c r="D86" s="177"/>
      <c r="E86" s="174"/>
      <c r="F86" s="191"/>
      <c r="G86" s="191"/>
      <c r="H86" s="198"/>
      <c r="I86" s="199"/>
      <c r="J86" s="178" t="e">
        <f t="shared" si="0"/>
        <v>#N/A</v>
      </c>
      <c r="K86" s="179" t="e">
        <f t="shared" si="1"/>
        <v>#N/A</v>
      </c>
      <c r="L86" s="180">
        <f t="shared" si="2"/>
        <v>999</v>
      </c>
      <c r="M86" s="192">
        <f t="shared" si="3"/>
        <v>999</v>
      </c>
      <c r="N86" s="188"/>
      <c r="O86" s="200"/>
      <c r="P86" s="183">
        <f t="shared" si="4"/>
        <v>999</v>
      </c>
      <c r="Q86" s="184"/>
    </row>
    <row r="87" spans="1:17" ht="18.75" customHeight="1" x14ac:dyDescent="0.25">
      <c r="A87" s="172">
        <v>81</v>
      </c>
      <c r="B87" s="173"/>
      <c r="C87" s="173"/>
      <c r="D87" s="177"/>
      <c r="E87" s="174"/>
      <c r="F87" s="191"/>
      <c r="G87" s="191"/>
      <c r="H87" s="198"/>
      <c r="I87" s="199"/>
      <c r="J87" s="178" t="e">
        <f t="shared" si="0"/>
        <v>#N/A</v>
      </c>
      <c r="K87" s="179" t="e">
        <f t="shared" si="1"/>
        <v>#N/A</v>
      </c>
      <c r="L87" s="180">
        <f t="shared" si="2"/>
        <v>999</v>
      </c>
      <c r="M87" s="192">
        <f t="shared" si="3"/>
        <v>999</v>
      </c>
      <c r="N87" s="188"/>
      <c r="O87" s="200"/>
      <c r="P87" s="183">
        <f t="shared" si="4"/>
        <v>999</v>
      </c>
      <c r="Q87" s="184"/>
    </row>
    <row r="88" spans="1:17" ht="18.75" customHeight="1" x14ac:dyDescent="0.25">
      <c r="A88" s="172">
        <v>82</v>
      </c>
      <c r="B88" s="173"/>
      <c r="C88" s="173"/>
      <c r="D88" s="177"/>
      <c r="E88" s="174"/>
      <c r="F88" s="191"/>
      <c r="G88" s="191"/>
      <c r="H88" s="198"/>
      <c r="I88" s="199"/>
      <c r="J88" s="178" t="e">
        <f t="shared" si="0"/>
        <v>#N/A</v>
      </c>
      <c r="K88" s="179" t="e">
        <f t="shared" si="1"/>
        <v>#N/A</v>
      </c>
      <c r="L88" s="180">
        <f t="shared" si="2"/>
        <v>999</v>
      </c>
      <c r="M88" s="192">
        <f t="shared" si="3"/>
        <v>999</v>
      </c>
      <c r="N88" s="188"/>
      <c r="O88" s="200"/>
      <c r="P88" s="183">
        <f t="shared" si="4"/>
        <v>999</v>
      </c>
      <c r="Q88" s="184"/>
    </row>
    <row r="89" spans="1:17" ht="18.75" customHeight="1" x14ac:dyDescent="0.25">
      <c r="A89" s="172">
        <v>83</v>
      </c>
      <c r="B89" s="173"/>
      <c r="C89" s="173"/>
      <c r="D89" s="177"/>
      <c r="E89" s="174"/>
      <c r="F89" s="191"/>
      <c r="G89" s="191"/>
      <c r="H89" s="198"/>
      <c r="I89" s="199"/>
      <c r="J89" s="178" t="e">
        <f t="shared" si="0"/>
        <v>#N/A</v>
      </c>
      <c r="K89" s="179" t="e">
        <f t="shared" si="1"/>
        <v>#N/A</v>
      </c>
      <c r="L89" s="180">
        <f t="shared" si="2"/>
        <v>999</v>
      </c>
      <c r="M89" s="192">
        <f t="shared" si="3"/>
        <v>999</v>
      </c>
      <c r="N89" s="188"/>
      <c r="O89" s="200"/>
      <c r="P89" s="183">
        <f t="shared" si="4"/>
        <v>999</v>
      </c>
      <c r="Q89" s="184"/>
    </row>
    <row r="90" spans="1:17" ht="18.75" customHeight="1" x14ac:dyDescent="0.25">
      <c r="A90" s="172">
        <v>84</v>
      </c>
      <c r="B90" s="173"/>
      <c r="C90" s="173"/>
      <c r="D90" s="177"/>
      <c r="E90" s="174"/>
      <c r="F90" s="191"/>
      <c r="G90" s="191"/>
      <c r="H90" s="198"/>
      <c r="I90" s="199"/>
      <c r="J90" s="178" t="e">
        <f t="shared" si="0"/>
        <v>#N/A</v>
      </c>
      <c r="K90" s="179" t="e">
        <f t="shared" si="1"/>
        <v>#N/A</v>
      </c>
      <c r="L90" s="180">
        <f t="shared" si="2"/>
        <v>999</v>
      </c>
      <c r="M90" s="192">
        <f t="shared" si="3"/>
        <v>999</v>
      </c>
      <c r="N90" s="188"/>
      <c r="O90" s="200"/>
      <c r="P90" s="183">
        <f t="shared" si="4"/>
        <v>999</v>
      </c>
      <c r="Q90" s="184"/>
    </row>
    <row r="91" spans="1:17" ht="18.75" customHeight="1" x14ac:dyDescent="0.25">
      <c r="A91" s="172">
        <v>85</v>
      </c>
      <c r="B91" s="173"/>
      <c r="C91" s="173"/>
      <c r="D91" s="177"/>
      <c r="E91" s="174"/>
      <c r="F91" s="191"/>
      <c r="G91" s="191"/>
      <c r="H91" s="198"/>
      <c r="I91" s="199"/>
      <c r="J91" s="178" t="e">
        <f t="shared" si="0"/>
        <v>#N/A</v>
      </c>
      <c r="K91" s="179" t="e">
        <f t="shared" si="1"/>
        <v>#N/A</v>
      </c>
      <c r="L91" s="180">
        <f t="shared" si="2"/>
        <v>999</v>
      </c>
      <c r="M91" s="192">
        <f t="shared" si="3"/>
        <v>999</v>
      </c>
      <c r="N91" s="188"/>
      <c r="O91" s="200"/>
      <c r="P91" s="183">
        <f t="shared" si="4"/>
        <v>999</v>
      </c>
      <c r="Q91" s="184"/>
    </row>
    <row r="92" spans="1:17" ht="18.75" customHeight="1" x14ac:dyDescent="0.25">
      <c r="A92" s="172">
        <v>86</v>
      </c>
      <c r="B92" s="173"/>
      <c r="C92" s="173"/>
      <c r="D92" s="177"/>
      <c r="E92" s="174"/>
      <c r="F92" s="191"/>
      <c r="G92" s="191"/>
      <c r="H92" s="198"/>
      <c r="I92" s="199"/>
      <c r="J92" s="178" t="e">
        <f t="shared" si="0"/>
        <v>#N/A</v>
      </c>
      <c r="K92" s="179" t="e">
        <f t="shared" si="1"/>
        <v>#N/A</v>
      </c>
      <c r="L92" s="180">
        <f t="shared" si="2"/>
        <v>999</v>
      </c>
      <c r="M92" s="192">
        <f t="shared" si="3"/>
        <v>999</v>
      </c>
      <c r="N92" s="188"/>
      <c r="O92" s="200"/>
      <c r="P92" s="183">
        <f t="shared" si="4"/>
        <v>999</v>
      </c>
      <c r="Q92" s="184"/>
    </row>
    <row r="93" spans="1:17" ht="18.75" customHeight="1" x14ac:dyDescent="0.25">
      <c r="A93" s="172">
        <v>87</v>
      </c>
      <c r="B93" s="173"/>
      <c r="C93" s="173"/>
      <c r="D93" s="177"/>
      <c r="E93" s="174"/>
      <c r="F93" s="191"/>
      <c r="G93" s="191"/>
      <c r="H93" s="198"/>
      <c r="I93" s="199"/>
      <c r="J93" s="178" t="e">
        <f t="shared" si="0"/>
        <v>#N/A</v>
      </c>
      <c r="K93" s="179" t="e">
        <f t="shared" si="1"/>
        <v>#N/A</v>
      </c>
      <c r="L93" s="180">
        <f t="shared" si="2"/>
        <v>999</v>
      </c>
      <c r="M93" s="192">
        <f t="shared" si="3"/>
        <v>999</v>
      </c>
      <c r="N93" s="188"/>
      <c r="O93" s="200"/>
      <c r="P93" s="183">
        <f t="shared" si="4"/>
        <v>999</v>
      </c>
      <c r="Q93" s="184"/>
    </row>
    <row r="94" spans="1:17" ht="18.75" customHeight="1" x14ac:dyDescent="0.25">
      <c r="A94" s="172">
        <v>88</v>
      </c>
      <c r="B94" s="173"/>
      <c r="C94" s="173"/>
      <c r="D94" s="177"/>
      <c r="E94" s="174"/>
      <c r="F94" s="191"/>
      <c r="G94" s="191"/>
      <c r="H94" s="198"/>
      <c r="I94" s="199"/>
      <c r="J94" s="178" t="e">
        <f t="shared" si="0"/>
        <v>#N/A</v>
      </c>
      <c r="K94" s="179" t="e">
        <f t="shared" si="1"/>
        <v>#N/A</v>
      </c>
      <c r="L94" s="180">
        <f t="shared" si="2"/>
        <v>999</v>
      </c>
      <c r="M94" s="192">
        <f t="shared" si="3"/>
        <v>999</v>
      </c>
      <c r="N94" s="188"/>
      <c r="O94" s="200"/>
      <c r="P94" s="183">
        <f t="shared" si="4"/>
        <v>999</v>
      </c>
      <c r="Q94" s="184"/>
    </row>
    <row r="95" spans="1:17" ht="18.75" customHeight="1" x14ac:dyDescent="0.25">
      <c r="A95" s="172">
        <v>89</v>
      </c>
      <c r="B95" s="173"/>
      <c r="C95" s="173"/>
      <c r="D95" s="177"/>
      <c r="E95" s="174"/>
      <c r="F95" s="191"/>
      <c r="G95" s="191"/>
      <c r="H95" s="198"/>
      <c r="I95" s="199"/>
      <c r="J95" s="178" t="e">
        <f t="shared" si="0"/>
        <v>#N/A</v>
      </c>
      <c r="K95" s="179" t="e">
        <f t="shared" si="1"/>
        <v>#N/A</v>
      </c>
      <c r="L95" s="180">
        <f t="shared" si="2"/>
        <v>999</v>
      </c>
      <c r="M95" s="192">
        <f t="shared" si="3"/>
        <v>999</v>
      </c>
      <c r="N95" s="188"/>
      <c r="O95" s="200"/>
      <c r="P95" s="183">
        <f t="shared" si="4"/>
        <v>999</v>
      </c>
      <c r="Q95" s="184"/>
    </row>
    <row r="96" spans="1:17" ht="18.75" customHeight="1" x14ac:dyDescent="0.25">
      <c r="A96" s="172">
        <v>90</v>
      </c>
      <c r="B96" s="173"/>
      <c r="C96" s="173"/>
      <c r="D96" s="177"/>
      <c r="E96" s="174"/>
      <c r="F96" s="191"/>
      <c r="G96" s="191"/>
      <c r="H96" s="198"/>
      <c r="I96" s="199"/>
      <c r="J96" s="178" t="e">
        <f t="shared" si="0"/>
        <v>#N/A</v>
      </c>
      <c r="K96" s="179" t="e">
        <f t="shared" si="1"/>
        <v>#N/A</v>
      </c>
      <c r="L96" s="180">
        <f t="shared" si="2"/>
        <v>999</v>
      </c>
      <c r="M96" s="192">
        <f t="shared" si="3"/>
        <v>999</v>
      </c>
      <c r="N96" s="188"/>
      <c r="O96" s="200"/>
      <c r="P96" s="183">
        <f t="shared" si="4"/>
        <v>999</v>
      </c>
      <c r="Q96" s="184"/>
    </row>
    <row r="97" spans="1:17" ht="18.75" customHeight="1" x14ac:dyDescent="0.25">
      <c r="A97" s="172">
        <v>91</v>
      </c>
      <c r="B97" s="173"/>
      <c r="C97" s="173"/>
      <c r="D97" s="177"/>
      <c r="E97" s="174"/>
      <c r="F97" s="191"/>
      <c r="G97" s="191"/>
      <c r="H97" s="198"/>
      <c r="I97" s="199"/>
      <c r="J97" s="178" t="e">
        <f t="shared" si="0"/>
        <v>#N/A</v>
      </c>
      <c r="K97" s="179" t="e">
        <f t="shared" si="1"/>
        <v>#N/A</v>
      </c>
      <c r="L97" s="180">
        <f t="shared" si="2"/>
        <v>999</v>
      </c>
      <c r="M97" s="192">
        <f t="shared" si="3"/>
        <v>999</v>
      </c>
      <c r="N97" s="188"/>
      <c r="O97" s="200"/>
      <c r="P97" s="183">
        <f t="shared" si="4"/>
        <v>999</v>
      </c>
      <c r="Q97" s="184"/>
    </row>
    <row r="98" spans="1:17" ht="18.75" customHeight="1" x14ac:dyDescent="0.25">
      <c r="A98" s="172">
        <v>92</v>
      </c>
      <c r="B98" s="173"/>
      <c r="C98" s="173"/>
      <c r="D98" s="177"/>
      <c r="E98" s="174"/>
      <c r="F98" s="191"/>
      <c r="G98" s="191"/>
      <c r="H98" s="198"/>
      <c r="I98" s="199"/>
      <c r="J98" s="178" t="e">
        <f t="shared" si="0"/>
        <v>#N/A</v>
      </c>
      <c r="K98" s="179" t="e">
        <f t="shared" si="1"/>
        <v>#N/A</v>
      </c>
      <c r="L98" s="180">
        <f t="shared" si="2"/>
        <v>999</v>
      </c>
      <c r="M98" s="192">
        <f t="shared" si="3"/>
        <v>999</v>
      </c>
      <c r="N98" s="188"/>
      <c r="O98" s="200"/>
      <c r="P98" s="183">
        <f t="shared" si="4"/>
        <v>999</v>
      </c>
      <c r="Q98" s="184"/>
    </row>
    <row r="99" spans="1:17" ht="18.75" customHeight="1" x14ac:dyDescent="0.25">
      <c r="A99" s="172">
        <v>93</v>
      </c>
      <c r="B99" s="173"/>
      <c r="C99" s="173"/>
      <c r="D99" s="177"/>
      <c r="E99" s="174"/>
      <c r="F99" s="191"/>
      <c r="G99" s="191"/>
      <c r="H99" s="198"/>
      <c r="I99" s="199"/>
      <c r="J99" s="178" t="e">
        <f t="shared" si="0"/>
        <v>#N/A</v>
      </c>
      <c r="K99" s="179" t="e">
        <f t="shared" si="1"/>
        <v>#N/A</v>
      </c>
      <c r="L99" s="180">
        <f t="shared" si="2"/>
        <v>999</v>
      </c>
      <c r="M99" s="192">
        <f t="shared" si="3"/>
        <v>999</v>
      </c>
      <c r="N99" s="188"/>
      <c r="O99" s="200"/>
      <c r="P99" s="183">
        <f t="shared" si="4"/>
        <v>999</v>
      </c>
      <c r="Q99" s="184"/>
    </row>
    <row r="100" spans="1:17" ht="18.75" customHeight="1" x14ac:dyDescent="0.25">
      <c r="A100" s="172">
        <v>94</v>
      </c>
      <c r="B100" s="173"/>
      <c r="C100" s="173"/>
      <c r="D100" s="177"/>
      <c r="E100" s="174"/>
      <c r="F100" s="191"/>
      <c r="G100" s="191"/>
      <c r="H100" s="198"/>
      <c r="I100" s="199"/>
      <c r="J100" s="178" t="e">
        <f t="shared" si="0"/>
        <v>#N/A</v>
      </c>
      <c r="K100" s="179" t="e">
        <f t="shared" si="1"/>
        <v>#N/A</v>
      </c>
      <c r="L100" s="180">
        <f t="shared" si="2"/>
        <v>999</v>
      </c>
      <c r="M100" s="192">
        <f t="shared" si="3"/>
        <v>999</v>
      </c>
      <c r="N100" s="188"/>
      <c r="O100" s="200"/>
      <c r="P100" s="183">
        <f t="shared" si="4"/>
        <v>999</v>
      </c>
      <c r="Q100" s="184"/>
    </row>
    <row r="101" spans="1:17" ht="18.75" customHeight="1" x14ac:dyDescent="0.25">
      <c r="A101" s="172">
        <v>95</v>
      </c>
      <c r="B101" s="173"/>
      <c r="C101" s="173"/>
      <c r="D101" s="177"/>
      <c r="E101" s="174"/>
      <c r="F101" s="191"/>
      <c r="G101" s="191"/>
      <c r="H101" s="198"/>
      <c r="I101" s="199"/>
      <c r="J101" s="178" t="e">
        <f t="shared" si="0"/>
        <v>#N/A</v>
      </c>
      <c r="K101" s="179" t="e">
        <f t="shared" si="1"/>
        <v>#N/A</v>
      </c>
      <c r="L101" s="180">
        <f t="shared" si="2"/>
        <v>999</v>
      </c>
      <c r="M101" s="192">
        <f t="shared" si="3"/>
        <v>999</v>
      </c>
      <c r="N101" s="188"/>
      <c r="O101" s="200"/>
      <c r="P101" s="183">
        <f t="shared" si="4"/>
        <v>999</v>
      </c>
      <c r="Q101" s="184"/>
    </row>
    <row r="102" spans="1:17" ht="18.75" customHeight="1" x14ac:dyDescent="0.25">
      <c r="A102" s="172">
        <v>96</v>
      </c>
      <c r="B102" s="173"/>
      <c r="C102" s="173"/>
      <c r="D102" s="177"/>
      <c r="E102" s="174"/>
      <c r="F102" s="191"/>
      <c r="G102" s="191"/>
      <c r="H102" s="198"/>
      <c r="I102" s="199"/>
      <c r="J102" s="178" t="e">
        <f t="shared" si="0"/>
        <v>#N/A</v>
      </c>
      <c r="K102" s="179" t="e">
        <f t="shared" si="1"/>
        <v>#N/A</v>
      </c>
      <c r="L102" s="180">
        <f t="shared" si="2"/>
        <v>999</v>
      </c>
      <c r="M102" s="192">
        <f t="shared" si="3"/>
        <v>999</v>
      </c>
      <c r="N102" s="188"/>
      <c r="O102" s="200"/>
      <c r="P102" s="183">
        <f t="shared" si="4"/>
        <v>999</v>
      </c>
      <c r="Q102" s="184"/>
    </row>
    <row r="103" spans="1:17" ht="18.75" customHeight="1" x14ac:dyDescent="0.25">
      <c r="A103" s="172">
        <v>97</v>
      </c>
      <c r="B103" s="173"/>
      <c r="C103" s="173"/>
      <c r="D103" s="177"/>
      <c r="E103" s="174"/>
      <c r="F103" s="191"/>
      <c r="G103" s="191"/>
      <c r="H103" s="198"/>
      <c r="I103" s="199"/>
      <c r="J103" s="178" t="e">
        <f t="shared" si="0"/>
        <v>#N/A</v>
      </c>
      <c r="K103" s="179" t="e">
        <f t="shared" si="1"/>
        <v>#N/A</v>
      </c>
      <c r="L103" s="180">
        <f t="shared" si="2"/>
        <v>999</v>
      </c>
      <c r="M103" s="192">
        <f t="shared" si="3"/>
        <v>999</v>
      </c>
      <c r="N103" s="188"/>
      <c r="O103" s="200"/>
      <c r="P103" s="183">
        <f t="shared" si="4"/>
        <v>999</v>
      </c>
      <c r="Q103" s="184"/>
    </row>
    <row r="104" spans="1:17" ht="18.75" customHeight="1" x14ac:dyDescent="0.25">
      <c r="A104" s="172">
        <v>98</v>
      </c>
      <c r="B104" s="173"/>
      <c r="C104" s="173"/>
      <c r="D104" s="177"/>
      <c r="E104" s="174"/>
      <c r="F104" s="191"/>
      <c r="G104" s="191"/>
      <c r="H104" s="198"/>
      <c r="I104" s="199"/>
      <c r="J104" s="178" t="e">
        <f t="shared" si="0"/>
        <v>#N/A</v>
      </c>
      <c r="K104" s="179" t="e">
        <f t="shared" si="1"/>
        <v>#N/A</v>
      </c>
      <c r="L104" s="180">
        <f t="shared" si="2"/>
        <v>999</v>
      </c>
      <c r="M104" s="192">
        <f t="shared" si="3"/>
        <v>999</v>
      </c>
      <c r="N104" s="188"/>
      <c r="O104" s="200"/>
      <c r="P104" s="183">
        <f t="shared" si="4"/>
        <v>999</v>
      </c>
      <c r="Q104" s="184"/>
    </row>
    <row r="105" spans="1:17" ht="18.75" customHeight="1" x14ac:dyDescent="0.25">
      <c r="A105" s="172">
        <v>99</v>
      </c>
      <c r="B105" s="173"/>
      <c r="C105" s="173"/>
      <c r="D105" s="177"/>
      <c r="E105" s="174"/>
      <c r="F105" s="191"/>
      <c r="G105" s="191"/>
      <c r="H105" s="198"/>
      <c r="I105" s="199"/>
      <c r="J105" s="178" t="e">
        <f t="shared" si="0"/>
        <v>#N/A</v>
      </c>
      <c r="K105" s="179" t="e">
        <f t="shared" si="1"/>
        <v>#N/A</v>
      </c>
      <c r="L105" s="180">
        <f t="shared" si="2"/>
        <v>999</v>
      </c>
      <c r="M105" s="192">
        <f t="shared" si="3"/>
        <v>999</v>
      </c>
      <c r="N105" s="188"/>
      <c r="O105" s="200"/>
      <c r="P105" s="183">
        <f t="shared" si="4"/>
        <v>999</v>
      </c>
      <c r="Q105" s="184"/>
    </row>
    <row r="106" spans="1:17" ht="18.75" customHeight="1" x14ac:dyDescent="0.25">
      <c r="A106" s="172">
        <v>100</v>
      </c>
      <c r="B106" s="173"/>
      <c r="C106" s="173"/>
      <c r="D106" s="177"/>
      <c r="E106" s="174"/>
      <c r="F106" s="191"/>
      <c r="G106" s="191"/>
      <c r="H106" s="198"/>
      <c r="I106" s="199"/>
      <c r="J106" s="178" t="e">
        <f t="shared" si="0"/>
        <v>#N/A</v>
      </c>
      <c r="K106" s="179" t="e">
        <f t="shared" si="1"/>
        <v>#N/A</v>
      </c>
      <c r="L106" s="180">
        <f t="shared" si="2"/>
        <v>999</v>
      </c>
      <c r="M106" s="192">
        <f t="shared" si="3"/>
        <v>999</v>
      </c>
      <c r="N106" s="188"/>
      <c r="O106" s="200"/>
      <c r="P106" s="183">
        <f t="shared" si="4"/>
        <v>999</v>
      </c>
      <c r="Q106" s="184"/>
    </row>
    <row r="107" spans="1:17" ht="18.75" customHeight="1" x14ac:dyDescent="0.25">
      <c r="A107" s="172">
        <v>101</v>
      </c>
      <c r="B107" s="173"/>
      <c r="C107" s="173"/>
      <c r="D107" s="177"/>
      <c r="E107" s="174"/>
      <c r="F107" s="191"/>
      <c r="G107" s="191"/>
      <c r="H107" s="198"/>
      <c r="I107" s="199"/>
      <c r="J107" s="178" t="e">
        <f t="shared" si="0"/>
        <v>#N/A</v>
      </c>
      <c r="K107" s="179" t="e">
        <f t="shared" si="1"/>
        <v>#N/A</v>
      </c>
      <c r="L107" s="180">
        <f t="shared" si="2"/>
        <v>999</v>
      </c>
      <c r="M107" s="192">
        <f t="shared" si="3"/>
        <v>999</v>
      </c>
      <c r="N107" s="188"/>
      <c r="O107" s="200"/>
      <c r="P107" s="183">
        <f t="shared" si="4"/>
        <v>999</v>
      </c>
      <c r="Q107" s="184"/>
    </row>
    <row r="108" spans="1:17" ht="18.75" customHeight="1" x14ac:dyDescent="0.25">
      <c r="A108" s="172">
        <v>102</v>
      </c>
      <c r="B108" s="173"/>
      <c r="C108" s="173"/>
      <c r="D108" s="177"/>
      <c r="E108" s="174"/>
      <c r="F108" s="191"/>
      <c r="G108" s="191"/>
      <c r="H108" s="198"/>
      <c r="I108" s="199"/>
      <c r="J108" s="178" t="e">
        <f t="shared" si="0"/>
        <v>#N/A</v>
      </c>
      <c r="K108" s="179" t="e">
        <f t="shared" si="1"/>
        <v>#N/A</v>
      </c>
      <c r="L108" s="180">
        <f t="shared" si="2"/>
        <v>999</v>
      </c>
      <c r="M108" s="192">
        <f t="shared" si="3"/>
        <v>999</v>
      </c>
      <c r="N108" s="188"/>
      <c r="O108" s="200"/>
      <c r="P108" s="183">
        <f t="shared" si="4"/>
        <v>999</v>
      </c>
      <c r="Q108" s="184"/>
    </row>
    <row r="109" spans="1:17" ht="18.75" customHeight="1" x14ac:dyDescent="0.25">
      <c r="A109" s="172">
        <v>103</v>
      </c>
      <c r="B109" s="173"/>
      <c r="C109" s="173"/>
      <c r="D109" s="177"/>
      <c r="E109" s="174"/>
      <c r="F109" s="191"/>
      <c r="G109" s="191"/>
      <c r="H109" s="198"/>
      <c r="I109" s="199"/>
      <c r="J109" s="178" t="e">
        <f t="shared" si="0"/>
        <v>#N/A</v>
      </c>
      <c r="K109" s="179" t="e">
        <f t="shared" si="1"/>
        <v>#N/A</v>
      </c>
      <c r="L109" s="180">
        <f t="shared" si="2"/>
        <v>999</v>
      </c>
      <c r="M109" s="192">
        <f t="shared" si="3"/>
        <v>999</v>
      </c>
      <c r="N109" s="188"/>
      <c r="O109" s="200"/>
      <c r="P109" s="183">
        <f t="shared" si="4"/>
        <v>999</v>
      </c>
      <c r="Q109" s="184"/>
    </row>
    <row r="110" spans="1:17" ht="18.75" customHeight="1" x14ac:dyDescent="0.25">
      <c r="A110" s="172">
        <v>104</v>
      </c>
      <c r="B110" s="173"/>
      <c r="C110" s="173"/>
      <c r="D110" s="177"/>
      <c r="E110" s="174"/>
      <c r="F110" s="191"/>
      <c r="G110" s="191"/>
      <c r="H110" s="198"/>
      <c r="I110" s="199"/>
      <c r="J110" s="178" t="e">
        <f t="shared" si="0"/>
        <v>#N/A</v>
      </c>
      <c r="K110" s="179" t="e">
        <f t="shared" si="1"/>
        <v>#N/A</v>
      </c>
      <c r="L110" s="180">
        <f t="shared" si="2"/>
        <v>999</v>
      </c>
      <c r="M110" s="192">
        <f t="shared" si="3"/>
        <v>999</v>
      </c>
      <c r="N110" s="188"/>
      <c r="O110" s="200"/>
      <c r="P110" s="183">
        <f t="shared" si="4"/>
        <v>999</v>
      </c>
      <c r="Q110" s="184"/>
    </row>
    <row r="111" spans="1:17" ht="18.75" customHeight="1" x14ac:dyDescent="0.25">
      <c r="A111" s="172">
        <v>105</v>
      </c>
      <c r="B111" s="173"/>
      <c r="C111" s="173"/>
      <c r="D111" s="177"/>
      <c r="E111" s="174"/>
      <c r="F111" s="191"/>
      <c r="G111" s="191"/>
      <c r="H111" s="198"/>
      <c r="I111" s="199"/>
      <c r="J111" s="178" t="e">
        <f t="shared" si="0"/>
        <v>#N/A</v>
      </c>
      <c r="K111" s="179" t="e">
        <f t="shared" si="1"/>
        <v>#N/A</v>
      </c>
      <c r="L111" s="180">
        <f t="shared" si="2"/>
        <v>999</v>
      </c>
      <c r="M111" s="192">
        <f t="shared" si="3"/>
        <v>999</v>
      </c>
      <c r="N111" s="188"/>
      <c r="O111" s="200"/>
      <c r="P111" s="183">
        <f t="shared" si="4"/>
        <v>999</v>
      </c>
      <c r="Q111" s="184"/>
    </row>
    <row r="112" spans="1:17" ht="18.75" customHeight="1" x14ac:dyDescent="0.25">
      <c r="A112" s="172">
        <v>106</v>
      </c>
      <c r="B112" s="173"/>
      <c r="C112" s="173"/>
      <c r="D112" s="177"/>
      <c r="E112" s="174"/>
      <c r="F112" s="191"/>
      <c r="G112" s="191"/>
      <c r="H112" s="198"/>
      <c r="I112" s="199"/>
      <c r="J112" s="178" t="e">
        <f t="shared" si="0"/>
        <v>#N/A</v>
      </c>
      <c r="K112" s="179" t="e">
        <f t="shared" si="1"/>
        <v>#N/A</v>
      </c>
      <c r="L112" s="180">
        <f t="shared" si="2"/>
        <v>999</v>
      </c>
      <c r="M112" s="192">
        <f t="shared" si="3"/>
        <v>999</v>
      </c>
      <c r="N112" s="188"/>
      <c r="O112" s="200"/>
      <c r="P112" s="183">
        <f t="shared" si="4"/>
        <v>999</v>
      </c>
      <c r="Q112" s="184"/>
    </row>
    <row r="113" spans="1:17" ht="18.75" customHeight="1" x14ac:dyDescent="0.25">
      <c r="A113" s="172">
        <v>107</v>
      </c>
      <c r="B113" s="173"/>
      <c r="C113" s="173"/>
      <c r="D113" s="177"/>
      <c r="E113" s="174"/>
      <c r="F113" s="191"/>
      <c r="G113" s="191"/>
      <c r="H113" s="198"/>
      <c r="I113" s="199"/>
      <c r="J113" s="178" t="e">
        <f t="shared" si="0"/>
        <v>#N/A</v>
      </c>
      <c r="K113" s="179" t="e">
        <f t="shared" si="1"/>
        <v>#N/A</v>
      </c>
      <c r="L113" s="180">
        <f t="shared" si="2"/>
        <v>999</v>
      </c>
      <c r="M113" s="192">
        <f t="shared" si="3"/>
        <v>999</v>
      </c>
      <c r="N113" s="188"/>
      <c r="O113" s="200"/>
      <c r="P113" s="183">
        <f t="shared" si="4"/>
        <v>999</v>
      </c>
      <c r="Q113" s="184"/>
    </row>
    <row r="114" spans="1:17" ht="18.75" customHeight="1" x14ac:dyDescent="0.25">
      <c r="A114" s="172">
        <v>108</v>
      </c>
      <c r="B114" s="173"/>
      <c r="C114" s="173"/>
      <c r="D114" s="177"/>
      <c r="E114" s="174"/>
      <c r="F114" s="191"/>
      <c r="G114" s="191"/>
      <c r="H114" s="198"/>
      <c r="I114" s="199"/>
      <c r="J114" s="178" t="e">
        <f t="shared" si="0"/>
        <v>#N/A</v>
      </c>
      <c r="K114" s="179" t="e">
        <f t="shared" si="1"/>
        <v>#N/A</v>
      </c>
      <c r="L114" s="180">
        <f t="shared" si="2"/>
        <v>999</v>
      </c>
      <c r="M114" s="192">
        <f t="shared" si="3"/>
        <v>999</v>
      </c>
      <c r="N114" s="188"/>
      <c r="O114" s="200"/>
      <c r="P114" s="183">
        <f t="shared" si="4"/>
        <v>999</v>
      </c>
      <c r="Q114" s="184"/>
    </row>
    <row r="115" spans="1:17" ht="18.75" customHeight="1" x14ac:dyDescent="0.25">
      <c r="A115" s="172">
        <v>109</v>
      </c>
      <c r="B115" s="173"/>
      <c r="C115" s="173"/>
      <c r="D115" s="177"/>
      <c r="E115" s="174"/>
      <c r="F115" s="191"/>
      <c r="G115" s="191"/>
      <c r="H115" s="198"/>
      <c r="I115" s="199"/>
      <c r="J115" s="178" t="e">
        <f t="shared" si="0"/>
        <v>#N/A</v>
      </c>
      <c r="K115" s="179" t="e">
        <f t="shared" si="1"/>
        <v>#N/A</v>
      </c>
      <c r="L115" s="180">
        <f t="shared" si="2"/>
        <v>999</v>
      </c>
      <c r="M115" s="192">
        <f t="shared" si="3"/>
        <v>999</v>
      </c>
      <c r="N115" s="188"/>
      <c r="O115" s="200"/>
      <c r="P115" s="183">
        <f t="shared" si="4"/>
        <v>999</v>
      </c>
      <c r="Q115" s="184"/>
    </row>
    <row r="116" spans="1:17" ht="18.75" customHeight="1" x14ac:dyDescent="0.25">
      <c r="A116" s="172">
        <v>110</v>
      </c>
      <c r="B116" s="173"/>
      <c r="C116" s="173"/>
      <c r="D116" s="177"/>
      <c r="E116" s="174"/>
      <c r="F116" s="191"/>
      <c r="G116" s="191"/>
      <c r="H116" s="198"/>
      <c r="I116" s="199"/>
      <c r="J116" s="178" t="e">
        <f t="shared" si="0"/>
        <v>#N/A</v>
      </c>
      <c r="K116" s="179" t="e">
        <f t="shared" si="1"/>
        <v>#N/A</v>
      </c>
      <c r="L116" s="180">
        <f t="shared" si="2"/>
        <v>999</v>
      </c>
      <c r="M116" s="192">
        <f t="shared" si="3"/>
        <v>999</v>
      </c>
      <c r="N116" s="188"/>
      <c r="O116" s="200"/>
      <c r="P116" s="183">
        <f t="shared" si="4"/>
        <v>999</v>
      </c>
      <c r="Q116" s="184"/>
    </row>
    <row r="117" spans="1:17" ht="18.75" customHeight="1" x14ac:dyDescent="0.25">
      <c r="A117" s="172">
        <v>111</v>
      </c>
      <c r="B117" s="173"/>
      <c r="C117" s="173"/>
      <c r="D117" s="177"/>
      <c r="E117" s="174"/>
      <c r="F117" s="191"/>
      <c r="G117" s="191"/>
      <c r="H117" s="198"/>
      <c r="I117" s="199"/>
      <c r="J117" s="178" t="e">
        <f t="shared" si="0"/>
        <v>#N/A</v>
      </c>
      <c r="K117" s="179" t="e">
        <f t="shared" si="1"/>
        <v>#N/A</v>
      </c>
      <c r="L117" s="180">
        <f t="shared" si="2"/>
        <v>999</v>
      </c>
      <c r="M117" s="192">
        <f t="shared" si="3"/>
        <v>999</v>
      </c>
      <c r="N117" s="188"/>
      <c r="O117" s="200"/>
      <c r="P117" s="183">
        <f t="shared" si="4"/>
        <v>999</v>
      </c>
      <c r="Q117" s="184"/>
    </row>
    <row r="118" spans="1:17" ht="18.75" customHeight="1" x14ac:dyDescent="0.25">
      <c r="A118" s="172">
        <v>112</v>
      </c>
      <c r="B118" s="173"/>
      <c r="C118" s="173"/>
      <c r="D118" s="177"/>
      <c r="E118" s="174"/>
      <c r="F118" s="191"/>
      <c r="G118" s="191"/>
      <c r="H118" s="198"/>
      <c r="I118" s="199"/>
      <c r="J118" s="178" t="e">
        <f t="shared" si="0"/>
        <v>#N/A</v>
      </c>
      <c r="K118" s="179" t="e">
        <f t="shared" si="1"/>
        <v>#N/A</v>
      </c>
      <c r="L118" s="180">
        <f t="shared" si="2"/>
        <v>999</v>
      </c>
      <c r="M118" s="192">
        <f t="shared" si="3"/>
        <v>999</v>
      </c>
      <c r="N118" s="188"/>
      <c r="O118" s="200"/>
      <c r="P118" s="183">
        <f t="shared" si="4"/>
        <v>999</v>
      </c>
      <c r="Q118" s="184"/>
    </row>
    <row r="119" spans="1:17" ht="18.75" customHeight="1" x14ac:dyDescent="0.25">
      <c r="A119" s="172">
        <v>113</v>
      </c>
      <c r="B119" s="173"/>
      <c r="C119" s="173"/>
      <c r="D119" s="177"/>
      <c r="E119" s="174"/>
      <c r="F119" s="191"/>
      <c r="G119" s="191"/>
      <c r="H119" s="198"/>
      <c r="I119" s="199"/>
      <c r="J119" s="178" t="e">
        <f t="shared" si="0"/>
        <v>#N/A</v>
      </c>
      <c r="K119" s="179" t="e">
        <f t="shared" si="1"/>
        <v>#N/A</v>
      </c>
      <c r="L119" s="180">
        <f t="shared" si="2"/>
        <v>999</v>
      </c>
      <c r="M119" s="192">
        <f t="shared" si="3"/>
        <v>999</v>
      </c>
      <c r="N119" s="188"/>
      <c r="O119" s="200"/>
      <c r="P119" s="183">
        <f t="shared" si="4"/>
        <v>999</v>
      </c>
      <c r="Q119" s="184"/>
    </row>
    <row r="120" spans="1:17" ht="18.75" customHeight="1" x14ac:dyDescent="0.25">
      <c r="A120" s="172">
        <v>114</v>
      </c>
      <c r="B120" s="173"/>
      <c r="C120" s="173"/>
      <c r="D120" s="177"/>
      <c r="E120" s="174"/>
      <c r="F120" s="191"/>
      <c r="G120" s="191"/>
      <c r="H120" s="198"/>
      <c r="I120" s="199"/>
      <c r="J120" s="178" t="e">
        <f t="shared" si="0"/>
        <v>#N/A</v>
      </c>
      <c r="K120" s="179" t="e">
        <f t="shared" si="1"/>
        <v>#N/A</v>
      </c>
      <c r="L120" s="180">
        <f t="shared" si="2"/>
        <v>999</v>
      </c>
      <c r="M120" s="192">
        <f t="shared" si="3"/>
        <v>999</v>
      </c>
      <c r="N120" s="188"/>
      <c r="O120" s="200"/>
      <c r="P120" s="183">
        <f t="shared" si="4"/>
        <v>999</v>
      </c>
      <c r="Q120" s="184"/>
    </row>
    <row r="121" spans="1:17" ht="18.75" customHeight="1" x14ac:dyDescent="0.25">
      <c r="A121" s="172">
        <v>115</v>
      </c>
      <c r="B121" s="173"/>
      <c r="C121" s="173"/>
      <c r="D121" s="177"/>
      <c r="E121" s="174"/>
      <c r="F121" s="191"/>
      <c r="G121" s="191"/>
      <c r="H121" s="198"/>
      <c r="I121" s="199"/>
      <c r="J121" s="178" t="e">
        <f t="shared" si="0"/>
        <v>#N/A</v>
      </c>
      <c r="K121" s="179" t="e">
        <f t="shared" si="1"/>
        <v>#N/A</v>
      </c>
      <c r="L121" s="180">
        <f t="shared" si="2"/>
        <v>999</v>
      </c>
      <c r="M121" s="192">
        <f t="shared" si="3"/>
        <v>999</v>
      </c>
      <c r="N121" s="188"/>
      <c r="O121" s="200"/>
      <c r="P121" s="183">
        <f t="shared" si="4"/>
        <v>999</v>
      </c>
      <c r="Q121" s="184"/>
    </row>
    <row r="122" spans="1:17" ht="18.75" customHeight="1" x14ac:dyDescent="0.25">
      <c r="A122" s="172">
        <v>116</v>
      </c>
      <c r="B122" s="173"/>
      <c r="C122" s="173"/>
      <c r="D122" s="177"/>
      <c r="E122" s="174"/>
      <c r="F122" s="191"/>
      <c r="G122" s="191"/>
      <c r="H122" s="198"/>
      <c r="I122" s="199"/>
      <c r="J122" s="178" t="e">
        <f t="shared" si="0"/>
        <v>#N/A</v>
      </c>
      <c r="K122" s="179" t="e">
        <f t="shared" si="1"/>
        <v>#N/A</v>
      </c>
      <c r="L122" s="180">
        <f t="shared" si="2"/>
        <v>999</v>
      </c>
      <c r="M122" s="192">
        <f t="shared" si="3"/>
        <v>999</v>
      </c>
      <c r="N122" s="188"/>
      <c r="O122" s="200"/>
      <c r="P122" s="183">
        <f t="shared" si="4"/>
        <v>999</v>
      </c>
      <c r="Q122" s="184"/>
    </row>
    <row r="123" spans="1:17" ht="18.75" customHeight="1" x14ac:dyDescent="0.25">
      <c r="A123" s="172">
        <v>117</v>
      </c>
      <c r="B123" s="173"/>
      <c r="C123" s="173"/>
      <c r="D123" s="177"/>
      <c r="E123" s="174"/>
      <c r="F123" s="191"/>
      <c r="G123" s="191"/>
      <c r="H123" s="198"/>
      <c r="I123" s="199"/>
      <c r="J123" s="178" t="e">
        <f t="shared" si="0"/>
        <v>#N/A</v>
      </c>
      <c r="K123" s="179" t="e">
        <f t="shared" si="1"/>
        <v>#N/A</v>
      </c>
      <c r="L123" s="180">
        <f t="shared" si="2"/>
        <v>999</v>
      </c>
      <c r="M123" s="192">
        <f t="shared" si="3"/>
        <v>999</v>
      </c>
      <c r="N123" s="188"/>
      <c r="O123" s="200"/>
      <c r="P123" s="183">
        <f t="shared" si="4"/>
        <v>999</v>
      </c>
      <c r="Q123" s="184"/>
    </row>
    <row r="124" spans="1:17" ht="18.75" customHeight="1" x14ac:dyDescent="0.25">
      <c r="A124" s="172">
        <v>118</v>
      </c>
      <c r="B124" s="173"/>
      <c r="C124" s="173"/>
      <c r="D124" s="177"/>
      <c r="E124" s="174"/>
      <c r="F124" s="191"/>
      <c r="G124" s="191"/>
      <c r="H124" s="198"/>
      <c r="I124" s="199"/>
      <c r="J124" s="178" t="e">
        <f t="shared" si="0"/>
        <v>#N/A</v>
      </c>
      <c r="K124" s="179" t="e">
        <f t="shared" si="1"/>
        <v>#N/A</v>
      </c>
      <c r="L124" s="180">
        <f t="shared" si="2"/>
        <v>999</v>
      </c>
      <c r="M124" s="192">
        <f t="shared" si="3"/>
        <v>999</v>
      </c>
      <c r="N124" s="188"/>
      <c r="O124" s="200"/>
      <c r="P124" s="183">
        <f t="shared" si="4"/>
        <v>999</v>
      </c>
      <c r="Q124" s="184"/>
    </row>
    <row r="125" spans="1:17" ht="18.75" customHeight="1" x14ac:dyDescent="0.25">
      <c r="A125" s="172">
        <v>119</v>
      </c>
      <c r="B125" s="173"/>
      <c r="C125" s="173"/>
      <c r="D125" s="177"/>
      <c r="E125" s="174"/>
      <c r="F125" s="191"/>
      <c r="G125" s="191"/>
      <c r="H125" s="198"/>
      <c r="I125" s="199"/>
      <c r="J125" s="178" t="e">
        <f t="shared" si="0"/>
        <v>#N/A</v>
      </c>
      <c r="K125" s="179" t="e">
        <f t="shared" si="1"/>
        <v>#N/A</v>
      </c>
      <c r="L125" s="180">
        <f t="shared" si="2"/>
        <v>999</v>
      </c>
      <c r="M125" s="192">
        <f t="shared" si="3"/>
        <v>999</v>
      </c>
      <c r="N125" s="188"/>
      <c r="O125" s="200"/>
      <c r="P125" s="183">
        <f t="shared" si="4"/>
        <v>999</v>
      </c>
      <c r="Q125" s="184"/>
    </row>
    <row r="126" spans="1:17" ht="18.75" customHeight="1" x14ac:dyDescent="0.25">
      <c r="A126" s="172">
        <v>120</v>
      </c>
      <c r="B126" s="173"/>
      <c r="C126" s="173"/>
      <c r="D126" s="177"/>
      <c r="E126" s="174"/>
      <c r="F126" s="191"/>
      <c r="G126" s="191"/>
      <c r="H126" s="198"/>
      <c r="I126" s="199"/>
      <c r="J126" s="178" t="e">
        <f t="shared" si="0"/>
        <v>#N/A</v>
      </c>
      <c r="K126" s="179" t="e">
        <f t="shared" si="1"/>
        <v>#N/A</v>
      </c>
      <c r="L126" s="180">
        <f t="shared" si="2"/>
        <v>999</v>
      </c>
      <c r="M126" s="192">
        <f t="shared" si="3"/>
        <v>999</v>
      </c>
      <c r="N126" s="188"/>
      <c r="O126" s="200"/>
      <c r="P126" s="183">
        <f t="shared" si="4"/>
        <v>999</v>
      </c>
      <c r="Q126" s="184"/>
    </row>
    <row r="127" spans="1:17" ht="18.75" customHeight="1" x14ac:dyDescent="0.25">
      <c r="A127" s="172">
        <v>121</v>
      </c>
      <c r="B127" s="173"/>
      <c r="C127" s="173"/>
      <c r="D127" s="177"/>
      <c r="E127" s="174"/>
      <c r="F127" s="191"/>
      <c r="G127" s="191"/>
      <c r="H127" s="198"/>
      <c r="I127" s="199"/>
      <c r="J127" s="178" t="e">
        <f t="shared" si="0"/>
        <v>#N/A</v>
      </c>
      <c r="K127" s="179" t="e">
        <f t="shared" si="1"/>
        <v>#N/A</v>
      </c>
      <c r="L127" s="180">
        <f t="shared" si="2"/>
        <v>999</v>
      </c>
      <c r="M127" s="192">
        <f t="shared" si="3"/>
        <v>999</v>
      </c>
      <c r="N127" s="188"/>
      <c r="O127" s="200"/>
      <c r="P127" s="183">
        <f t="shared" si="4"/>
        <v>999</v>
      </c>
      <c r="Q127" s="184"/>
    </row>
    <row r="128" spans="1:17" ht="18.75" customHeight="1" x14ac:dyDescent="0.25">
      <c r="A128" s="172">
        <v>122</v>
      </c>
      <c r="B128" s="173"/>
      <c r="C128" s="173"/>
      <c r="D128" s="177"/>
      <c r="E128" s="174"/>
      <c r="F128" s="191"/>
      <c r="G128" s="191"/>
      <c r="H128" s="198"/>
      <c r="I128" s="199"/>
      <c r="J128" s="178" t="e">
        <f t="shared" si="0"/>
        <v>#N/A</v>
      </c>
      <c r="K128" s="179" t="e">
        <f t="shared" si="1"/>
        <v>#N/A</v>
      </c>
      <c r="L128" s="180">
        <f t="shared" si="2"/>
        <v>999</v>
      </c>
      <c r="M128" s="192">
        <f t="shared" si="3"/>
        <v>999</v>
      </c>
      <c r="N128" s="188"/>
      <c r="O128" s="200"/>
      <c r="P128" s="183">
        <f t="shared" si="4"/>
        <v>999</v>
      </c>
      <c r="Q128" s="184"/>
    </row>
    <row r="129" spans="1:17" ht="18.75" customHeight="1" x14ac:dyDescent="0.25">
      <c r="A129" s="172">
        <v>123</v>
      </c>
      <c r="B129" s="173"/>
      <c r="C129" s="173"/>
      <c r="D129" s="177"/>
      <c r="E129" s="174"/>
      <c r="F129" s="191"/>
      <c r="G129" s="191"/>
      <c r="H129" s="198"/>
      <c r="I129" s="199"/>
      <c r="J129" s="178" t="e">
        <f t="shared" si="0"/>
        <v>#N/A</v>
      </c>
      <c r="K129" s="179" t="e">
        <f t="shared" si="1"/>
        <v>#N/A</v>
      </c>
      <c r="L129" s="180">
        <f t="shared" si="2"/>
        <v>999</v>
      </c>
      <c r="M129" s="192">
        <f t="shared" si="3"/>
        <v>999</v>
      </c>
      <c r="N129" s="188"/>
      <c r="O129" s="200"/>
      <c r="P129" s="183">
        <f t="shared" si="4"/>
        <v>999</v>
      </c>
      <c r="Q129" s="184"/>
    </row>
    <row r="130" spans="1:17" ht="18.75" customHeight="1" x14ac:dyDescent="0.25">
      <c r="A130" s="172">
        <v>124</v>
      </c>
      <c r="B130" s="173"/>
      <c r="C130" s="173"/>
      <c r="D130" s="177"/>
      <c r="E130" s="174"/>
      <c r="F130" s="191"/>
      <c r="G130" s="191"/>
      <c r="H130" s="198"/>
      <c r="I130" s="199"/>
      <c r="J130" s="178" t="e">
        <f t="shared" si="0"/>
        <v>#N/A</v>
      </c>
      <c r="K130" s="179" t="e">
        <f t="shared" si="1"/>
        <v>#N/A</v>
      </c>
      <c r="L130" s="180">
        <f t="shared" si="2"/>
        <v>999</v>
      </c>
      <c r="M130" s="192">
        <f t="shared" si="3"/>
        <v>999</v>
      </c>
      <c r="N130" s="188"/>
      <c r="O130" s="200"/>
      <c r="P130" s="183">
        <f t="shared" si="4"/>
        <v>999</v>
      </c>
      <c r="Q130" s="184"/>
    </row>
    <row r="131" spans="1:17" ht="18.75" customHeight="1" x14ac:dyDescent="0.25">
      <c r="A131" s="172">
        <v>125</v>
      </c>
      <c r="B131" s="173"/>
      <c r="C131" s="173"/>
      <c r="D131" s="177"/>
      <c r="E131" s="174"/>
      <c r="F131" s="191"/>
      <c r="G131" s="191"/>
      <c r="H131" s="198"/>
      <c r="I131" s="199"/>
      <c r="J131" s="178" t="e">
        <f t="shared" si="0"/>
        <v>#N/A</v>
      </c>
      <c r="K131" s="179" t="e">
        <f t="shared" si="1"/>
        <v>#N/A</v>
      </c>
      <c r="L131" s="180">
        <f t="shared" si="2"/>
        <v>999</v>
      </c>
      <c r="M131" s="192">
        <f t="shared" si="3"/>
        <v>999</v>
      </c>
      <c r="N131" s="188"/>
      <c r="O131" s="200"/>
      <c r="P131" s="183">
        <f t="shared" si="4"/>
        <v>999</v>
      </c>
      <c r="Q131" s="184"/>
    </row>
    <row r="132" spans="1:17" ht="18.75" customHeight="1" x14ac:dyDescent="0.25">
      <c r="A132" s="172">
        <v>126</v>
      </c>
      <c r="B132" s="173"/>
      <c r="C132" s="173"/>
      <c r="D132" s="177"/>
      <c r="E132" s="174"/>
      <c r="F132" s="191"/>
      <c r="G132" s="191"/>
      <c r="H132" s="198"/>
      <c r="I132" s="199"/>
      <c r="J132" s="178" t="e">
        <f t="shared" si="0"/>
        <v>#N/A</v>
      </c>
      <c r="K132" s="179" t="e">
        <f t="shared" si="1"/>
        <v>#N/A</v>
      </c>
      <c r="L132" s="180">
        <f t="shared" si="2"/>
        <v>999</v>
      </c>
      <c r="M132" s="192">
        <f t="shared" si="3"/>
        <v>999</v>
      </c>
      <c r="N132" s="188"/>
      <c r="O132" s="200"/>
      <c r="P132" s="183">
        <f t="shared" si="4"/>
        <v>999</v>
      </c>
      <c r="Q132" s="184"/>
    </row>
    <row r="133" spans="1:17" ht="18.75" customHeight="1" x14ac:dyDescent="0.25">
      <c r="A133" s="172">
        <v>127</v>
      </c>
      <c r="B133" s="173"/>
      <c r="C133" s="173"/>
      <c r="D133" s="177"/>
      <c r="E133" s="174"/>
      <c r="F133" s="191"/>
      <c r="G133" s="191"/>
      <c r="H133" s="198"/>
      <c r="I133" s="199"/>
      <c r="J133" s="178" t="e">
        <f t="shared" si="0"/>
        <v>#N/A</v>
      </c>
      <c r="K133" s="179" t="e">
        <f t="shared" si="1"/>
        <v>#N/A</v>
      </c>
      <c r="L133" s="180">
        <f t="shared" si="2"/>
        <v>999</v>
      </c>
      <c r="M133" s="192">
        <f t="shared" si="3"/>
        <v>999</v>
      </c>
      <c r="N133" s="188"/>
      <c r="O133" s="200"/>
      <c r="P133" s="183">
        <f t="shared" si="4"/>
        <v>999</v>
      </c>
      <c r="Q133" s="184"/>
    </row>
    <row r="134" spans="1:17" ht="18.75" customHeight="1" x14ac:dyDescent="0.25">
      <c r="A134" s="172">
        <v>128</v>
      </c>
      <c r="B134" s="173"/>
      <c r="C134" s="173"/>
      <c r="D134" s="177"/>
      <c r="E134" s="174"/>
      <c r="F134" s="191"/>
      <c r="G134" s="191"/>
      <c r="H134" s="198"/>
      <c r="I134" s="199"/>
      <c r="J134" s="178" t="e">
        <f t="shared" si="0"/>
        <v>#N/A</v>
      </c>
      <c r="K134" s="179" t="e">
        <f t="shared" si="1"/>
        <v>#N/A</v>
      </c>
      <c r="L134" s="180">
        <f t="shared" si="2"/>
        <v>999</v>
      </c>
      <c r="M134" s="192">
        <f t="shared" si="3"/>
        <v>999</v>
      </c>
      <c r="N134" s="188"/>
      <c r="O134" s="201"/>
      <c r="P134" s="202">
        <f t="shared" si="4"/>
        <v>999</v>
      </c>
      <c r="Q134" s="199"/>
    </row>
    <row r="135" spans="1:17" ht="13.2" x14ac:dyDescent="0.25">
      <c r="A135" s="172">
        <v>129</v>
      </c>
      <c r="B135" s="173"/>
      <c r="C135" s="173"/>
      <c r="D135" s="177"/>
      <c r="E135" s="174"/>
      <c r="F135" s="191"/>
      <c r="G135" s="191"/>
      <c r="H135" s="198"/>
      <c r="I135" s="199"/>
      <c r="J135" s="178" t="e">
        <f t="shared" si="0"/>
        <v>#N/A</v>
      </c>
      <c r="K135" s="179" t="e">
        <f t="shared" si="1"/>
        <v>#N/A</v>
      </c>
      <c r="L135" s="180">
        <f t="shared" si="2"/>
        <v>999</v>
      </c>
      <c r="M135" s="192">
        <f t="shared" si="3"/>
        <v>999</v>
      </c>
      <c r="N135" s="188"/>
      <c r="O135" s="200"/>
      <c r="P135" s="183">
        <f t="shared" si="4"/>
        <v>999</v>
      </c>
      <c r="Q135" s="184"/>
    </row>
    <row r="136" spans="1:17" ht="13.2" x14ac:dyDescent="0.25">
      <c r="A136" s="172">
        <v>130</v>
      </c>
      <c r="B136" s="173"/>
      <c r="C136" s="173"/>
      <c r="D136" s="177"/>
      <c r="E136" s="174"/>
      <c r="F136" s="191"/>
      <c r="G136" s="191"/>
      <c r="H136" s="198"/>
      <c r="I136" s="199"/>
      <c r="J136" s="178" t="e">
        <f t="shared" si="0"/>
        <v>#N/A</v>
      </c>
      <c r="K136" s="179" t="e">
        <f t="shared" si="1"/>
        <v>#N/A</v>
      </c>
      <c r="L136" s="180">
        <f t="shared" si="2"/>
        <v>999</v>
      </c>
      <c r="M136" s="192">
        <f t="shared" si="3"/>
        <v>999</v>
      </c>
      <c r="N136" s="188"/>
      <c r="O136" s="200"/>
      <c r="P136" s="183">
        <f t="shared" si="4"/>
        <v>999</v>
      </c>
      <c r="Q136" s="184"/>
    </row>
    <row r="137" spans="1:17" ht="13.2" x14ac:dyDescent="0.25">
      <c r="A137" s="172">
        <v>131</v>
      </c>
      <c r="B137" s="173"/>
      <c r="C137" s="173"/>
      <c r="D137" s="177"/>
      <c r="E137" s="174"/>
      <c r="F137" s="191"/>
      <c r="G137" s="191"/>
      <c r="H137" s="198"/>
      <c r="I137" s="199"/>
      <c r="J137" s="178" t="e">
        <f t="shared" si="0"/>
        <v>#N/A</v>
      </c>
      <c r="K137" s="179" t="e">
        <f t="shared" si="1"/>
        <v>#N/A</v>
      </c>
      <c r="L137" s="180">
        <f t="shared" si="2"/>
        <v>999</v>
      </c>
      <c r="M137" s="192">
        <f t="shared" si="3"/>
        <v>999</v>
      </c>
      <c r="N137" s="188"/>
      <c r="O137" s="200"/>
      <c r="P137" s="183">
        <f t="shared" si="4"/>
        <v>999</v>
      </c>
      <c r="Q137" s="184"/>
    </row>
    <row r="138" spans="1:17" ht="13.2" x14ac:dyDescent="0.25">
      <c r="A138" s="172">
        <v>132</v>
      </c>
      <c r="B138" s="173"/>
      <c r="C138" s="173"/>
      <c r="D138" s="177"/>
      <c r="E138" s="174"/>
      <c r="F138" s="191"/>
      <c r="G138" s="191"/>
      <c r="H138" s="198"/>
      <c r="I138" s="199"/>
      <c r="J138" s="178" t="e">
        <f t="shared" si="0"/>
        <v>#N/A</v>
      </c>
      <c r="K138" s="179" t="e">
        <f t="shared" si="1"/>
        <v>#N/A</v>
      </c>
      <c r="L138" s="180">
        <f t="shared" si="2"/>
        <v>999</v>
      </c>
      <c r="M138" s="192">
        <f t="shared" si="3"/>
        <v>999</v>
      </c>
      <c r="N138" s="188"/>
      <c r="O138" s="200"/>
      <c r="P138" s="183">
        <f t="shared" si="4"/>
        <v>999</v>
      </c>
      <c r="Q138" s="184"/>
    </row>
    <row r="139" spans="1:17" ht="13.2" x14ac:dyDescent="0.25">
      <c r="A139" s="172">
        <v>133</v>
      </c>
      <c r="B139" s="173"/>
      <c r="C139" s="173"/>
      <c r="D139" s="177"/>
      <c r="E139" s="174"/>
      <c r="F139" s="191"/>
      <c r="G139" s="191"/>
      <c r="H139" s="198"/>
      <c r="I139" s="199"/>
      <c r="J139" s="178" t="e">
        <f t="shared" si="0"/>
        <v>#N/A</v>
      </c>
      <c r="K139" s="179" t="e">
        <f t="shared" si="1"/>
        <v>#N/A</v>
      </c>
      <c r="L139" s="180">
        <f t="shared" si="2"/>
        <v>999</v>
      </c>
      <c r="M139" s="192">
        <f t="shared" si="3"/>
        <v>999</v>
      </c>
      <c r="N139" s="188"/>
      <c r="O139" s="200"/>
      <c r="P139" s="183">
        <f t="shared" si="4"/>
        <v>999</v>
      </c>
      <c r="Q139" s="184"/>
    </row>
    <row r="140" spans="1:17" ht="13.2" x14ac:dyDescent="0.25">
      <c r="A140" s="172">
        <v>134</v>
      </c>
      <c r="B140" s="173"/>
      <c r="C140" s="173"/>
      <c r="D140" s="177"/>
      <c r="E140" s="174"/>
      <c r="F140" s="191"/>
      <c r="G140" s="191"/>
      <c r="H140" s="198"/>
      <c r="I140" s="199"/>
      <c r="J140" s="178" t="e">
        <f t="shared" si="0"/>
        <v>#N/A</v>
      </c>
      <c r="K140" s="179" t="e">
        <f t="shared" si="1"/>
        <v>#N/A</v>
      </c>
      <c r="L140" s="180">
        <f t="shared" si="2"/>
        <v>999</v>
      </c>
      <c r="M140" s="192">
        <f t="shared" si="3"/>
        <v>999</v>
      </c>
      <c r="N140" s="188"/>
      <c r="O140" s="200"/>
      <c r="P140" s="183">
        <f t="shared" si="4"/>
        <v>999</v>
      </c>
      <c r="Q140" s="184"/>
    </row>
    <row r="141" spans="1:17" ht="13.2" x14ac:dyDescent="0.25">
      <c r="A141" s="172">
        <v>135</v>
      </c>
      <c r="B141" s="173"/>
      <c r="C141" s="173"/>
      <c r="D141" s="177"/>
      <c r="E141" s="174"/>
      <c r="F141" s="191"/>
      <c r="G141" s="191"/>
      <c r="H141" s="198"/>
      <c r="I141" s="199"/>
      <c r="J141" s="178" t="e">
        <f t="shared" si="0"/>
        <v>#N/A</v>
      </c>
      <c r="K141" s="179" t="e">
        <f t="shared" si="1"/>
        <v>#N/A</v>
      </c>
      <c r="L141" s="180">
        <f t="shared" si="2"/>
        <v>999</v>
      </c>
      <c r="M141" s="192">
        <f t="shared" si="3"/>
        <v>999</v>
      </c>
      <c r="N141" s="188"/>
      <c r="O141" s="201"/>
      <c r="P141" s="202">
        <f t="shared" si="4"/>
        <v>999</v>
      </c>
      <c r="Q141" s="199"/>
    </row>
    <row r="142" spans="1:17" ht="13.2" x14ac:dyDescent="0.25">
      <c r="A142" s="172">
        <v>136</v>
      </c>
      <c r="B142" s="173"/>
      <c r="C142" s="173"/>
      <c r="D142" s="177"/>
      <c r="E142" s="174"/>
      <c r="F142" s="191"/>
      <c r="G142" s="191"/>
      <c r="H142" s="198"/>
      <c r="I142" s="199"/>
      <c r="J142" s="178" t="e">
        <f t="shared" si="0"/>
        <v>#N/A</v>
      </c>
      <c r="K142" s="179" t="e">
        <f t="shared" si="1"/>
        <v>#N/A</v>
      </c>
      <c r="L142" s="180">
        <f t="shared" si="2"/>
        <v>999</v>
      </c>
      <c r="M142" s="192">
        <f t="shared" si="3"/>
        <v>999</v>
      </c>
      <c r="N142" s="188"/>
      <c r="O142" s="200"/>
      <c r="P142" s="183">
        <f t="shared" si="4"/>
        <v>999</v>
      </c>
      <c r="Q142" s="184"/>
    </row>
    <row r="143" spans="1:17" ht="13.2" x14ac:dyDescent="0.25">
      <c r="A143" s="172">
        <v>137</v>
      </c>
      <c r="B143" s="173"/>
      <c r="C143" s="173"/>
      <c r="D143" s="177"/>
      <c r="E143" s="174"/>
      <c r="F143" s="191"/>
      <c r="G143" s="191"/>
      <c r="H143" s="198"/>
      <c r="I143" s="199"/>
      <c r="J143" s="178" t="e">
        <f t="shared" si="0"/>
        <v>#N/A</v>
      </c>
      <c r="K143" s="179" t="e">
        <f t="shared" si="1"/>
        <v>#N/A</v>
      </c>
      <c r="L143" s="180">
        <f t="shared" si="2"/>
        <v>999</v>
      </c>
      <c r="M143" s="192">
        <f t="shared" si="3"/>
        <v>999</v>
      </c>
      <c r="N143" s="188"/>
      <c r="O143" s="200"/>
      <c r="P143" s="183">
        <f t="shared" si="4"/>
        <v>999</v>
      </c>
      <c r="Q143" s="184"/>
    </row>
    <row r="144" spans="1:17" ht="13.2" x14ac:dyDescent="0.25">
      <c r="A144" s="172">
        <v>138</v>
      </c>
      <c r="B144" s="173"/>
      <c r="C144" s="173"/>
      <c r="D144" s="177"/>
      <c r="E144" s="174"/>
      <c r="F144" s="191"/>
      <c r="G144" s="191"/>
      <c r="H144" s="198"/>
      <c r="I144" s="199"/>
      <c r="J144" s="178" t="e">
        <f t="shared" si="0"/>
        <v>#N/A</v>
      </c>
      <c r="K144" s="179" t="e">
        <f t="shared" si="1"/>
        <v>#N/A</v>
      </c>
      <c r="L144" s="180">
        <f t="shared" si="2"/>
        <v>999</v>
      </c>
      <c r="M144" s="192">
        <f t="shared" si="3"/>
        <v>999</v>
      </c>
      <c r="N144" s="188"/>
      <c r="O144" s="200"/>
      <c r="P144" s="183">
        <f t="shared" si="4"/>
        <v>999</v>
      </c>
      <c r="Q144" s="184"/>
    </row>
    <row r="145" spans="1:17" ht="13.2" x14ac:dyDescent="0.25">
      <c r="A145" s="172">
        <v>139</v>
      </c>
      <c r="B145" s="173"/>
      <c r="C145" s="173"/>
      <c r="D145" s="177"/>
      <c r="E145" s="174"/>
      <c r="F145" s="191"/>
      <c r="G145" s="191"/>
      <c r="H145" s="198"/>
      <c r="I145" s="199"/>
      <c r="J145" s="178" t="e">
        <f t="shared" si="0"/>
        <v>#N/A</v>
      </c>
      <c r="K145" s="179" t="e">
        <f t="shared" si="1"/>
        <v>#N/A</v>
      </c>
      <c r="L145" s="180">
        <f t="shared" si="2"/>
        <v>999</v>
      </c>
      <c r="M145" s="192">
        <f t="shared" si="3"/>
        <v>999</v>
      </c>
      <c r="N145" s="188"/>
      <c r="O145" s="200"/>
      <c r="P145" s="183">
        <f t="shared" si="4"/>
        <v>999</v>
      </c>
      <c r="Q145" s="184"/>
    </row>
    <row r="146" spans="1:17" ht="13.2" x14ac:dyDescent="0.25">
      <c r="A146" s="172">
        <v>140</v>
      </c>
      <c r="B146" s="173"/>
      <c r="C146" s="173"/>
      <c r="D146" s="177"/>
      <c r="E146" s="174"/>
      <c r="F146" s="191"/>
      <c r="G146" s="191"/>
      <c r="H146" s="198"/>
      <c r="I146" s="199"/>
      <c r="J146" s="178" t="e">
        <f t="shared" si="0"/>
        <v>#N/A</v>
      </c>
      <c r="K146" s="179" t="e">
        <f t="shared" si="1"/>
        <v>#N/A</v>
      </c>
      <c r="L146" s="180">
        <f t="shared" si="2"/>
        <v>999</v>
      </c>
      <c r="M146" s="192">
        <f t="shared" si="3"/>
        <v>999</v>
      </c>
      <c r="N146" s="188"/>
      <c r="O146" s="200"/>
      <c r="P146" s="183">
        <f t="shared" si="4"/>
        <v>999</v>
      </c>
      <c r="Q146" s="184"/>
    </row>
    <row r="147" spans="1:17" ht="13.2" x14ac:dyDescent="0.25">
      <c r="A147" s="172">
        <v>141</v>
      </c>
      <c r="B147" s="173"/>
      <c r="C147" s="173"/>
      <c r="D147" s="177"/>
      <c r="E147" s="174"/>
      <c r="F147" s="191"/>
      <c r="G147" s="191"/>
      <c r="H147" s="198"/>
      <c r="I147" s="199"/>
      <c r="J147" s="178" t="e">
        <f t="shared" si="0"/>
        <v>#N/A</v>
      </c>
      <c r="K147" s="179" t="e">
        <f t="shared" si="1"/>
        <v>#N/A</v>
      </c>
      <c r="L147" s="180">
        <f t="shared" si="2"/>
        <v>999</v>
      </c>
      <c r="M147" s="192">
        <f t="shared" si="3"/>
        <v>999</v>
      </c>
      <c r="N147" s="188"/>
      <c r="O147" s="200"/>
      <c r="P147" s="183">
        <f t="shared" si="4"/>
        <v>999</v>
      </c>
      <c r="Q147" s="184"/>
    </row>
    <row r="148" spans="1:17" ht="13.2" x14ac:dyDescent="0.25">
      <c r="A148" s="172">
        <v>142</v>
      </c>
      <c r="B148" s="173"/>
      <c r="C148" s="173"/>
      <c r="D148" s="177"/>
      <c r="E148" s="174"/>
      <c r="F148" s="191"/>
      <c r="G148" s="191"/>
      <c r="H148" s="198"/>
      <c r="I148" s="199"/>
      <c r="J148" s="178" t="e">
        <f t="shared" si="0"/>
        <v>#N/A</v>
      </c>
      <c r="K148" s="179" t="e">
        <f t="shared" si="1"/>
        <v>#N/A</v>
      </c>
      <c r="L148" s="180">
        <f t="shared" si="2"/>
        <v>999</v>
      </c>
      <c r="M148" s="192">
        <f t="shared" si="3"/>
        <v>999</v>
      </c>
      <c r="N148" s="188"/>
      <c r="O148" s="201"/>
      <c r="P148" s="202">
        <f t="shared" si="4"/>
        <v>999</v>
      </c>
      <c r="Q148" s="199"/>
    </row>
    <row r="149" spans="1:17" ht="13.2" x14ac:dyDescent="0.25">
      <c r="A149" s="172">
        <v>143</v>
      </c>
      <c r="B149" s="173"/>
      <c r="C149" s="173"/>
      <c r="D149" s="177"/>
      <c r="E149" s="174"/>
      <c r="F149" s="191"/>
      <c r="G149" s="191"/>
      <c r="H149" s="198"/>
      <c r="I149" s="199"/>
      <c r="J149" s="178" t="e">
        <f t="shared" si="0"/>
        <v>#N/A</v>
      </c>
      <c r="K149" s="179" t="e">
        <f t="shared" si="1"/>
        <v>#N/A</v>
      </c>
      <c r="L149" s="180">
        <f t="shared" si="2"/>
        <v>999</v>
      </c>
      <c r="M149" s="192">
        <f t="shared" si="3"/>
        <v>999</v>
      </c>
      <c r="N149" s="188"/>
      <c r="O149" s="200"/>
      <c r="P149" s="183">
        <f t="shared" si="4"/>
        <v>999</v>
      </c>
      <c r="Q149" s="184"/>
    </row>
    <row r="150" spans="1:17" ht="13.2" x14ac:dyDescent="0.25">
      <c r="A150" s="172">
        <v>144</v>
      </c>
      <c r="B150" s="173"/>
      <c r="C150" s="173"/>
      <c r="D150" s="177"/>
      <c r="E150" s="174"/>
      <c r="F150" s="191"/>
      <c r="G150" s="191"/>
      <c r="H150" s="198"/>
      <c r="I150" s="199"/>
      <c r="J150" s="178" t="e">
        <f t="shared" si="0"/>
        <v>#N/A</v>
      </c>
      <c r="K150" s="179" t="e">
        <f t="shared" si="1"/>
        <v>#N/A</v>
      </c>
      <c r="L150" s="180">
        <f t="shared" si="2"/>
        <v>999</v>
      </c>
      <c r="M150" s="192">
        <f t="shared" si="3"/>
        <v>999</v>
      </c>
      <c r="N150" s="188"/>
      <c r="O150" s="200"/>
      <c r="P150" s="183">
        <f t="shared" si="4"/>
        <v>999</v>
      </c>
      <c r="Q150" s="184"/>
    </row>
    <row r="151" spans="1:17" ht="13.2" x14ac:dyDescent="0.25">
      <c r="A151" s="172">
        <v>145</v>
      </c>
      <c r="B151" s="173"/>
      <c r="C151" s="173"/>
      <c r="D151" s="177"/>
      <c r="E151" s="174"/>
      <c r="F151" s="191"/>
      <c r="G151" s="191"/>
      <c r="H151" s="198"/>
      <c r="I151" s="199"/>
      <c r="J151" s="178" t="e">
        <f t="shared" si="0"/>
        <v>#N/A</v>
      </c>
      <c r="K151" s="179" t="e">
        <f t="shared" si="1"/>
        <v>#N/A</v>
      </c>
      <c r="L151" s="180">
        <f t="shared" si="2"/>
        <v>999</v>
      </c>
      <c r="M151" s="192">
        <f t="shared" si="3"/>
        <v>999</v>
      </c>
      <c r="N151" s="188"/>
      <c r="O151" s="200"/>
      <c r="P151" s="183">
        <f t="shared" si="4"/>
        <v>999</v>
      </c>
      <c r="Q151" s="184"/>
    </row>
    <row r="152" spans="1:17" ht="13.2" x14ac:dyDescent="0.25">
      <c r="A152" s="172">
        <v>146</v>
      </c>
      <c r="B152" s="173"/>
      <c r="C152" s="173"/>
      <c r="D152" s="177"/>
      <c r="E152" s="174"/>
      <c r="F152" s="191"/>
      <c r="G152" s="191"/>
      <c r="H152" s="198"/>
      <c r="I152" s="199"/>
      <c r="J152" s="178" t="e">
        <f t="shared" si="0"/>
        <v>#N/A</v>
      </c>
      <c r="K152" s="179" t="e">
        <f t="shared" si="1"/>
        <v>#N/A</v>
      </c>
      <c r="L152" s="180">
        <f t="shared" si="2"/>
        <v>999</v>
      </c>
      <c r="M152" s="192">
        <f t="shared" si="3"/>
        <v>999</v>
      </c>
      <c r="N152" s="188"/>
      <c r="O152" s="200"/>
      <c r="P152" s="183">
        <f t="shared" si="4"/>
        <v>999</v>
      </c>
      <c r="Q152" s="184"/>
    </row>
    <row r="153" spans="1:17" ht="13.2" x14ac:dyDescent="0.25">
      <c r="A153" s="172">
        <v>147</v>
      </c>
      <c r="B153" s="173"/>
      <c r="C153" s="173"/>
      <c r="D153" s="177"/>
      <c r="E153" s="174"/>
      <c r="F153" s="191"/>
      <c r="G153" s="191"/>
      <c r="H153" s="198"/>
      <c r="I153" s="199"/>
      <c r="J153" s="178" t="e">
        <f t="shared" si="0"/>
        <v>#N/A</v>
      </c>
      <c r="K153" s="179" t="e">
        <f t="shared" si="1"/>
        <v>#N/A</v>
      </c>
      <c r="L153" s="180">
        <f t="shared" si="2"/>
        <v>999</v>
      </c>
      <c r="M153" s="192">
        <f t="shared" si="3"/>
        <v>999</v>
      </c>
      <c r="N153" s="188"/>
      <c r="O153" s="200"/>
      <c r="P153" s="183">
        <f t="shared" si="4"/>
        <v>999</v>
      </c>
      <c r="Q153" s="184"/>
    </row>
    <row r="154" spans="1:17" ht="13.2" x14ac:dyDescent="0.25">
      <c r="A154" s="172">
        <v>148</v>
      </c>
      <c r="B154" s="173"/>
      <c r="C154" s="173"/>
      <c r="D154" s="177"/>
      <c r="E154" s="174"/>
      <c r="F154" s="191"/>
      <c r="G154" s="191"/>
      <c r="H154" s="198"/>
      <c r="I154" s="199"/>
      <c r="J154" s="178" t="e">
        <f t="shared" si="0"/>
        <v>#N/A</v>
      </c>
      <c r="K154" s="179" t="e">
        <f t="shared" si="1"/>
        <v>#N/A</v>
      </c>
      <c r="L154" s="180">
        <f t="shared" si="2"/>
        <v>999</v>
      </c>
      <c r="M154" s="192">
        <f t="shared" si="3"/>
        <v>999</v>
      </c>
      <c r="N154" s="188"/>
      <c r="O154" s="200"/>
      <c r="P154" s="183">
        <f t="shared" si="4"/>
        <v>999</v>
      </c>
      <c r="Q154" s="184"/>
    </row>
    <row r="155" spans="1:17" ht="13.2" x14ac:dyDescent="0.25">
      <c r="A155" s="172">
        <v>149</v>
      </c>
      <c r="B155" s="173"/>
      <c r="C155" s="173"/>
      <c r="D155" s="177"/>
      <c r="E155" s="174"/>
      <c r="F155" s="191"/>
      <c r="G155" s="191"/>
      <c r="H155" s="198"/>
      <c r="I155" s="199"/>
      <c r="J155" s="178" t="e">
        <f t="shared" si="0"/>
        <v>#N/A</v>
      </c>
      <c r="K155" s="179" t="e">
        <f t="shared" si="1"/>
        <v>#N/A</v>
      </c>
      <c r="L155" s="180">
        <f t="shared" si="2"/>
        <v>999</v>
      </c>
      <c r="M155" s="192">
        <f t="shared" si="3"/>
        <v>999</v>
      </c>
      <c r="N155" s="188"/>
      <c r="O155" s="200"/>
      <c r="P155" s="183">
        <f t="shared" si="4"/>
        <v>999</v>
      </c>
      <c r="Q155" s="184"/>
    </row>
    <row r="156" spans="1:17" ht="13.2" x14ac:dyDescent="0.25">
      <c r="A156" s="172">
        <v>150</v>
      </c>
      <c r="B156" s="173"/>
      <c r="C156" s="173"/>
      <c r="D156" s="177"/>
      <c r="E156" s="174"/>
      <c r="F156" s="191"/>
      <c r="G156" s="191"/>
      <c r="H156" s="198"/>
      <c r="I156" s="199"/>
      <c r="J156" s="178" t="e">
        <f t="shared" si="0"/>
        <v>#N/A</v>
      </c>
      <c r="K156" s="179" t="e">
        <f t="shared" si="1"/>
        <v>#N/A</v>
      </c>
      <c r="L156" s="180">
        <f t="shared" si="2"/>
        <v>999</v>
      </c>
      <c r="M156" s="192">
        <f t="shared" si="3"/>
        <v>999</v>
      </c>
      <c r="N156" s="188"/>
      <c r="O156" s="200"/>
      <c r="P156" s="183">
        <f t="shared" si="4"/>
        <v>999</v>
      </c>
      <c r="Q156" s="184"/>
    </row>
  </sheetData>
  <sheetProtection selectLockedCells="1" selectUnlockedCells="1"/>
  <conditionalFormatting sqref="B7:D37">
    <cfRule type="expression" dxfId="28" priority="12" stopIfTrue="1">
      <formula>$Q7&gt;=1</formula>
    </cfRule>
  </conditionalFormatting>
  <conditionalFormatting sqref="E7:E27 E29:E37">
    <cfRule type="expression" dxfId="27" priority="2" stopIfTrue="1">
      <formula>AND(ROUNDDOWN(($A$4-E7)/365.25,0)&lt;=13,G7&lt;&gt;"OK")</formula>
    </cfRule>
    <cfRule type="expression" dxfId="26" priority="3" stopIfTrue="1">
      <formula>AND(ROUNDDOWN(($A$4-E7)/365.25,0)&lt;=14,G7&lt;&gt;"OK")</formula>
    </cfRule>
    <cfRule type="expression" dxfId="25" priority="4" stopIfTrue="1">
      <formula>AND(ROUNDDOWN(($A$4-E7)/365.25,0)&lt;=17,G7&lt;&gt;"OK")</formula>
    </cfRule>
  </conditionalFormatting>
  <conditionalFormatting sqref="B7:D14">
    <cfRule type="expression" dxfId="24" priority="16" stopIfTrue="1">
      <formula>$Q7&gt;=1</formula>
    </cfRule>
    <cfRule type="expression" dxfId="23" priority="17" stopIfTrue="1">
      <formula>$Q7&gt;=1</formula>
    </cfRule>
  </conditionalFormatting>
  <conditionalFormatting sqref="J7:J14">
    <cfRule type="cellIs" dxfId="22" priority="7" stopIfTrue="1" operator="equal">
      <formula>"Z"</formula>
    </cfRule>
  </conditionalFormatting>
  <conditionalFormatting sqref="E7:E156">
    <cfRule type="expression" dxfId="21" priority="8" stopIfTrue="1">
      <formula>AND(ROUNDDOWN(($A$4-E7)/365.25,0)&lt;=13,G7&lt;&gt;"OK")</formula>
    </cfRule>
    <cfRule type="expression" dxfId="20" priority="9" stopIfTrue="1">
      <formula>AND(ROUNDDOWN(($A$4-E7)/365.25,0)&lt;=14,G7&lt;&gt;"OK")</formula>
    </cfRule>
    <cfRule type="expression" dxfId="19" priority="10" stopIfTrue="1">
      <formula>AND(ROUNDDOWN(($A$4-E7)/365.25,0)&lt;=17,G7&lt;&gt;"OK")</formula>
    </cfRule>
  </conditionalFormatting>
  <conditionalFormatting sqref="J7:J156">
    <cfRule type="cellIs" dxfId="18" priority="11" stopIfTrue="1" operator="equal">
      <formula>"Z"</formula>
    </cfRule>
  </conditionalFormatting>
  <conditionalFormatting sqref="A7:D156">
    <cfRule type="expression" dxfId="17" priority="23" stopIfTrue="1">
      <formula>$Q7&gt;=1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useFirstPageNumber="1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8308" r:id="rId3" name="Button 82">
              <controlPr defaultSize="0" print="0" autoFill="0" autoLine="0" autoPict="0" altText="">
                <anchor>
                  <from>
                    <xdr:col>7</xdr:col>
                    <xdr:colOff>251460</xdr:colOff>
                    <xdr:row>0</xdr:row>
                    <xdr:rowOff>91440</xdr:rowOff>
                  </from>
                  <to>
                    <xdr:col>14</xdr:col>
                    <xdr:colOff>160020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C5A9-43F9-41F5-8665-41F1076F8939}">
  <sheetPr>
    <tabColor indexed="11"/>
  </sheetPr>
  <dimension ref="A1:AS140"/>
  <sheetViews>
    <sheetView showZeros="0" zoomScaleNormal="100" workbookViewId="0"/>
  </sheetViews>
  <sheetFormatPr defaultColWidth="8.6640625" defaultRowHeight="12.75" customHeight="1" x14ac:dyDescent="0.25"/>
  <cols>
    <col min="1" max="2" width="3.33203125" style="31" customWidth="1"/>
    <col min="3" max="3" width="4.6640625" style="31" customWidth="1"/>
    <col min="4" max="4" width="7.33203125" style="31" customWidth="1"/>
    <col min="5" max="5" width="4.33203125" style="31" customWidth="1"/>
    <col min="6" max="6" width="12.6640625" style="31" customWidth="1"/>
    <col min="7" max="7" width="2.6640625" style="31" customWidth="1"/>
    <col min="8" max="8" width="7.6640625" style="31" customWidth="1"/>
    <col min="9" max="9" width="5.88671875" style="31" customWidth="1"/>
    <col min="10" max="10" width="1.6640625" style="420" customWidth="1"/>
    <col min="11" max="11" width="10.6640625" style="31" customWidth="1"/>
    <col min="12" max="12" width="1.6640625" style="420" customWidth="1"/>
    <col min="13" max="13" width="10.6640625" style="31" customWidth="1"/>
    <col min="14" max="14" width="1.6640625" style="421" customWidth="1"/>
    <col min="15" max="15" width="10.6640625" style="31" customWidth="1"/>
    <col min="16" max="16" width="1.6640625" style="420" customWidth="1"/>
    <col min="17" max="17" width="10.6640625" style="31" customWidth="1"/>
    <col min="18" max="18" width="1.6640625" style="421" customWidth="1"/>
    <col min="19" max="19" width="9.109375" style="31" hidden="1" customWidth="1"/>
    <col min="20" max="20" width="8.6640625" style="31"/>
    <col min="21" max="21" width="9.109375" style="31" hidden="1" customWidth="1"/>
    <col min="22" max="24" width="8.6640625" style="31"/>
    <col min="25" max="27" width="11.5546875" style="31" hidden="1" customWidth="1"/>
    <col min="28" max="28" width="10.33203125" style="31" hidden="1" customWidth="1"/>
    <col min="29" max="34" width="11.5546875" style="31" hidden="1" customWidth="1"/>
    <col min="35" max="37" width="9.109375" style="245" customWidth="1"/>
    <col min="38" max="16384" width="8.6640625" style="31"/>
  </cols>
  <sheetData>
    <row r="1" spans="1:45" s="318" customFormat="1" ht="21.75" customHeight="1" x14ac:dyDescent="0.25">
      <c r="A1" s="319" t="str">
        <f>'Altalanos VIII-U18p-LB'!$A$6</f>
        <v>OB</v>
      </c>
      <c r="B1" s="319"/>
      <c r="C1" s="205"/>
      <c r="D1" s="205"/>
      <c r="E1" s="205"/>
      <c r="F1" s="205"/>
      <c r="G1" s="205"/>
      <c r="H1" s="319"/>
      <c r="I1" s="207"/>
      <c r="J1" s="208"/>
      <c r="K1" s="206" t="s">
        <v>229</v>
      </c>
      <c r="L1" s="209"/>
      <c r="M1" s="320"/>
      <c r="N1" s="208"/>
      <c r="O1" s="208"/>
      <c r="P1" s="208"/>
      <c r="Q1" s="205"/>
      <c r="R1" s="208"/>
      <c r="T1" s="321"/>
      <c r="U1" s="321"/>
      <c r="V1" s="321"/>
      <c r="W1" s="321"/>
      <c r="X1" s="321"/>
      <c r="Y1" s="321"/>
      <c r="Z1" s="321"/>
      <c r="AA1" s="321"/>
      <c r="AB1" s="214" t="e">
        <f>IF($Y$5=1,CONCATENATE(VLOOKUP($Y$3,$AA$2:$AH$14,2)),CONCATENATE(VLOOKUP($Y$3,$AA$16:$AH$25,2)))</f>
        <v>#N/A</v>
      </c>
      <c r="AC1" s="214" t="e">
        <f>IF($Y$5=1,CONCATENATE(VLOOKUP($Y$3,$AA$2:$AH$14,3)),CONCATENATE(VLOOKUP($Y$3,$AA$16:$AH$25,3)))</f>
        <v>#N/A</v>
      </c>
      <c r="AD1" s="214" t="e">
        <f>IF($Y$5=1,CONCATENATE(VLOOKUP($Y$3,$AA$2:$AH$14,4)),CONCATENATE(VLOOKUP($Y$3,$AA$16:$AH$25,4)))</f>
        <v>#N/A</v>
      </c>
      <c r="AE1" s="214" t="e">
        <f>IF($Y$5=1,CONCATENATE(VLOOKUP($Y$3,$AA$2:$AH$14,5)),CONCATENATE(VLOOKUP($Y$3,$AA$16:$AH$25,5)))</f>
        <v>#N/A</v>
      </c>
      <c r="AF1" s="214" t="e">
        <f>IF($Y$5=1,CONCATENATE(VLOOKUP($Y$3,$AA$2:$AH$14,6)),CONCATENATE(VLOOKUP($Y$3,$AA$16:$AH$25,6)))</f>
        <v>#N/A</v>
      </c>
      <c r="AG1" s="214" t="e">
        <f>IF($Y$5=1,CONCATENATE(VLOOKUP($Y$3,$AA$2:$AH$14,7)),CONCATENATE(VLOOKUP($Y$3,$AA$16:$AH$25,7)))</f>
        <v>#N/A</v>
      </c>
      <c r="AH1" s="214" t="e">
        <f>IF($Y$5=1,CONCATENATE(VLOOKUP($Y$3,$AA$2:$AH$14,8)),CONCATENATE(VLOOKUP($Y$3,$AA$16:$AH$25,8)))</f>
        <v>#N/A</v>
      </c>
      <c r="AI1" s="322"/>
      <c r="AJ1" s="322"/>
      <c r="AK1" s="322"/>
    </row>
    <row r="2" spans="1:45" s="323" customFormat="1" ht="13.2" x14ac:dyDescent="0.25">
      <c r="A2" s="215" t="s">
        <v>230</v>
      </c>
      <c r="B2" s="216"/>
      <c r="C2" s="216"/>
      <c r="D2" s="216"/>
      <c r="E2" s="216" t="str">
        <f>'Altalanos VIII-U18p-LB'!$A$8</f>
        <v>VIII.kcs Tenisz U18+ Lány B</v>
      </c>
      <c r="F2" s="216"/>
      <c r="G2" s="217"/>
      <c r="H2" s="218"/>
      <c r="I2" s="218"/>
      <c r="J2" s="219"/>
      <c r="K2" s="209"/>
      <c r="L2" s="209"/>
      <c r="M2" s="209"/>
      <c r="N2" s="219"/>
      <c r="O2" s="218"/>
      <c r="P2" s="219"/>
      <c r="Q2" s="218"/>
      <c r="R2" s="219"/>
      <c r="T2" s="245"/>
      <c r="U2" s="245"/>
      <c r="V2" s="245"/>
      <c r="W2" s="245"/>
      <c r="X2" s="245"/>
      <c r="Y2" s="223"/>
      <c r="Z2" s="224"/>
      <c r="AA2" s="224" t="s">
        <v>111</v>
      </c>
      <c r="AB2" s="225">
        <v>300</v>
      </c>
      <c r="AC2" s="225">
        <v>250</v>
      </c>
      <c r="AD2" s="225">
        <v>200</v>
      </c>
      <c r="AE2" s="225">
        <v>150</v>
      </c>
      <c r="AF2" s="225">
        <v>120</v>
      </c>
      <c r="AG2" s="225">
        <v>90</v>
      </c>
      <c r="AH2" s="225">
        <v>40</v>
      </c>
      <c r="AI2" s="245"/>
      <c r="AJ2" s="245"/>
      <c r="AK2" s="245"/>
      <c r="AL2" s="245"/>
      <c r="AM2" s="245"/>
      <c r="AN2" s="245"/>
      <c r="AO2" s="245"/>
      <c r="AP2" s="245"/>
      <c r="AQ2" s="245"/>
      <c r="AR2" s="245"/>
      <c r="AS2" s="245"/>
    </row>
    <row r="3" spans="1:45" s="324" customFormat="1" ht="11.25" customHeight="1" x14ac:dyDescent="0.25">
      <c r="A3" s="962" t="s">
        <v>222</v>
      </c>
      <c r="B3" s="962"/>
      <c r="C3" s="962"/>
      <c r="D3" s="962"/>
      <c r="E3" s="962"/>
      <c r="F3" s="962"/>
      <c r="G3" s="962" t="s">
        <v>215</v>
      </c>
      <c r="H3" s="962"/>
      <c r="I3" s="962"/>
      <c r="J3" s="1007"/>
      <c r="K3" s="962" t="s">
        <v>88</v>
      </c>
      <c r="L3" s="1007"/>
      <c r="M3" s="962"/>
      <c r="N3" s="1007"/>
      <c r="O3" s="962"/>
      <c r="P3" s="1007"/>
      <c r="Q3" s="962"/>
      <c r="R3" s="963" t="s">
        <v>234</v>
      </c>
      <c r="T3" s="325"/>
      <c r="U3" s="325"/>
      <c r="V3" s="325"/>
      <c r="W3" s="325"/>
      <c r="X3" s="325"/>
      <c r="Y3" s="224" t="str">
        <f>IF(K4="OB","A",IF(K4="IX","W",IF(K4="","",K4)))</f>
        <v/>
      </c>
      <c r="Z3" s="224"/>
      <c r="AA3" s="224" t="s">
        <v>101</v>
      </c>
      <c r="AB3" s="225">
        <v>280</v>
      </c>
      <c r="AC3" s="225">
        <v>230</v>
      </c>
      <c r="AD3" s="225">
        <v>180</v>
      </c>
      <c r="AE3" s="225">
        <v>140</v>
      </c>
      <c r="AF3" s="225">
        <v>80</v>
      </c>
      <c r="AG3" s="225">
        <v>0</v>
      </c>
      <c r="AH3" s="225">
        <v>0</v>
      </c>
      <c r="AI3" s="245"/>
      <c r="AJ3" s="245"/>
      <c r="AK3" s="245"/>
      <c r="AL3" s="325"/>
      <c r="AM3" s="325"/>
      <c r="AN3" s="325"/>
      <c r="AO3" s="325"/>
      <c r="AP3" s="325"/>
      <c r="AQ3" s="325"/>
      <c r="AR3" s="325"/>
      <c r="AS3" s="325"/>
    </row>
    <row r="4" spans="1:45" s="326" customFormat="1" ht="11.25" customHeight="1" thickBot="1" x14ac:dyDescent="0.3">
      <c r="A4" s="1076">
        <f>'Altalanos VIII-U18p-LB'!$A$10</f>
        <v>46147</v>
      </c>
      <c r="B4" s="1076"/>
      <c r="C4" s="1076"/>
      <c r="D4" s="231"/>
      <c r="E4" s="232"/>
      <c r="F4" s="232"/>
      <c r="G4" s="232" t="str">
        <f>'Altalanos VIII-U18p-LB'!$C$10</f>
        <v>Berettyóújfalu</v>
      </c>
      <c r="H4" s="327"/>
      <c r="I4" s="232"/>
      <c r="J4" s="234"/>
      <c r="K4" s="233"/>
      <c r="L4" s="234"/>
      <c r="M4" s="328"/>
      <c r="N4" s="234"/>
      <c r="O4" s="232"/>
      <c r="P4" s="234"/>
      <c r="Q4" s="232"/>
      <c r="R4" s="235">
        <f>'Altalanos VIII-U18p-LB'!$E$10</f>
        <v>0</v>
      </c>
      <c r="T4" s="329"/>
      <c r="U4" s="329"/>
      <c r="V4" s="329"/>
      <c r="W4" s="329"/>
      <c r="X4" s="329"/>
      <c r="Y4" s="224"/>
      <c r="Z4" s="224"/>
      <c r="AA4" s="224" t="s">
        <v>251</v>
      </c>
      <c r="AB4" s="225">
        <v>250</v>
      </c>
      <c r="AC4" s="225">
        <v>200</v>
      </c>
      <c r="AD4" s="225">
        <v>150</v>
      </c>
      <c r="AE4" s="225">
        <v>120</v>
      </c>
      <c r="AF4" s="225">
        <v>90</v>
      </c>
      <c r="AG4" s="225">
        <v>60</v>
      </c>
      <c r="AH4" s="225">
        <v>25</v>
      </c>
      <c r="AI4" s="245"/>
      <c r="AJ4" s="245"/>
      <c r="AK4" s="245"/>
      <c r="AL4" s="329"/>
      <c r="AM4" s="329"/>
      <c r="AN4" s="329"/>
      <c r="AO4" s="329"/>
      <c r="AP4" s="329"/>
      <c r="AQ4" s="329"/>
      <c r="AR4" s="329"/>
      <c r="AS4" s="329"/>
    </row>
    <row r="5" spans="1:45" s="324" customFormat="1" ht="13.2" x14ac:dyDescent="0.25">
      <c r="A5" s="1008"/>
      <c r="B5" s="1009" t="s">
        <v>293</v>
      </c>
      <c r="C5" s="1010" t="s">
        <v>257</v>
      </c>
      <c r="D5" s="1009" t="s">
        <v>294</v>
      </c>
      <c r="E5" s="1009" t="s">
        <v>295</v>
      </c>
      <c r="F5" s="1011" t="s">
        <v>225</v>
      </c>
      <c r="G5" s="1011" t="s">
        <v>226</v>
      </c>
      <c r="H5" s="1011"/>
      <c r="I5" s="1011" t="s">
        <v>236</v>
      </c>
      <c r="J5" s="1011"/>
      <c r="K5" s="1009" t="s">
        <v>296</v>
      </c>
      <c r="L5" s="1012"/>
      <c r="M5" s="1009" t="s">
        <v>297</v>
      </c>
      <c r="N5" s="1012"/>
      <c r="O5" s="1009" t="s">
        <v>298</v>
      </c>
      <c r="P5" s="1012"/>
      <c r="Q5" s="1009"/>
      <c r="R5" s="1013"/>
      <c r="T5" s="325"/>
      <c r="U5" s="325"/>
      <c r="V5" s="325"/>
      <c r="W5" s="325"/>
      <c r="X5" s="325"/>
      <c r="Y5" s="224">
        <f>IF(OR('Altalanos VIII-U18p-LB'!$A$8="F1",'Altalanos VIII-U18p-LB'!$A$8="F2",'Altalanos VIII-U18p-LB'!$A$8="N1",'Altalanos VIII-U18p-LB'!$A$8="N2"),1,2)</f>
        <v>2</v>
      </c>
      <c r="Z5" s="224"/>
      <c r="AA5" s="224" t="s">
        <v>254</v>
      </c>
      <c r="AB5" s="225">
        <v>200</v>
      </c>
      <c r="AC5" s="225">
        <v>150</v>
      </c>
      <c r="AD5" s="225">
        <v>120</v>
      </c>
      <c r="AE5" s="225">
        <v>90</v>
      </c>
      <c r="AF5" s="225">
        <v>60</v>
      </c>
      <c r="AG5" s="225">
        <v>40</v>
      </c>
      <c r="AH5" s="225">
        <v>15</v>
      </c>
      <c r="AI5" s="245"/>
      <c r="AJ5" s="245"/>
      <c r="AK5" s="245"/>
      <c r="AL5" s="325"/>
      <c r="AM5" s="325"/>
      <c r="AN5" s="325"/>
      <c r="AO5" s="325"/>
      <c r="AP5" s="325"/>
      <c r="AQ5" s="325"/>
      <c r="AR5" s="325"/>
      <c r="AS5" s="325"/>
    </row>
    <row r="6" spans="1:45" s="336" customFormat="1" ht="10.5" customHeight="1" thickBot="1" x14ac:dyDescent="0.3">
      <c r="A6" s="1014"/>
      <c r="B6" s="1015"/>
      <c r="C6" s="1015"/>
      <c r="D6" s="1015"/>
      <c r="E6" s="1015"/>
      <c r="F6" s="1014" t="str">
        <f>IF(Y3="","",CONCATENATE(VLOOKUP(Y3,AB1:AH1,4)," pont"))</f>
        <v/>
      </c>
      <c r="G6" s="1016"/>
      <c r="H6" s="1017"/>
      <c r="I6" s="1016"/>
      <c r="J6" s="1018"/>
      <c r="K6" s="1015" t="str">
        <f>IF(Y3="","",CONCATENATE(VLOOKUP(Y3,AB1:AH1,3)," pont"))</f>
        <v/>
      </c>
      <c r="L6" s="1018"/>
      <c r="M6" s="1015" t="str">
        <f>IF(Y3="","",CONCATENATE(VLOOKUP(Y3,AB1:AH1,2)," pont"))</f>
        <v/>
      </c>
      <c r="N6" s="1018"/>
      <c r="O6" s="1015" t="str">
        <f>IF(Y3="","",CONCATENATE(VLOOKUP(Y3,AB1:AH1,1)," pont"))</f>
        <v/>
      </c>
      <c r="P6" s="1018"/>
      <c r="Q6" s="1015"/>
      <c r="R6" s="1019"/>
      <c r="T6" s="343"/>
      <c r="U6" s="343"/>
      <c r="V6" s="343"/>
      <c r="W6" s="343"/>
      <c r="X6" s="343"/>
      <c r="Y6" s="344"/>
      <c r="Z6" s="344"/>
      <c r="AA6" s="344" t="s">
        <v>264</v>
      </c>
      <c r="AB6" s="345">
        <v>150</v>
      </c>
      <c r="AC6" s="345">
        <v>120</v>
      </c>
      <c r="AD6" s="345">
        <v>90</v>
      </c>
      <c r="AE6" s="345">
        <v>60</v>
      </c>
      <c r="AF6" s="345">
        <v>40</v>
      </c>
      <c r="AG6" s="345">
        <v>25</v>
      </c>
      <c r="AH6" s="345">
        <v>10</v>
      </c>
      <c r="AI6" s="346"/>
      <c r="AJ6" s="346"/>
      <c r="AK6" s="346"/>
      <c r="AL6" s="343"/>
      <c r="AM6" s="343"/>
      <c r="AN6" s="343"/>
      <c r="AO6" s="343"/>
      <c r="AP6" s="343"/>
      <c r="AQ6" s="343"/>
      <c r="AR6" s="343"/>
      <c r="AS6" s="343"/>
    </row>
    <row r="7" spans="1:45" ht="12.75" customHeight="1" x14ac:dyDescent="0.25">
      <c r="A7" s="1020">
        <v>1</v>
      </c>
      <c r="B7" s="348">
        <f>IF($E7="","",VLOOKUP($E7,'1MD ELO VIII-U18p-LB'!$A$7:$O$22,14))</f>
        <v>0</v>
      </c>
      <c r="C7" s="248">
        <f>IF($E7="","",VLOOKUP($E7,'1MD ELO VIII-U18p-LB'!$A$7:$O$22,15))</f>
        <v>0</v>
      </c>
      <c r="D7" s="248">
        <f>IF($E7="","",VLOOKUP($E7,'1MD ELO VIII-U18p-LB'!$A$7:$O$22,5))</f>
        <v>0</v>
      </c>
      <c r="E7" s="349">
        <v>1</v>
      </c>
      <c r="F7" s="350" t="str">
        <f>UPPER(IF($E7="","",VLOOKUP($E7,'1MD ELO VIII-U18p-LB'!$A$7:$O$22,2)))</f>
        <v>JUHÁSZ FRANCISKA</v>
      </c>
      <c r="G7" s="350">
        <f>IF($E7="","",VLOOKUP($E7,'1MD ELO VIII-U18p-LB'!$A$7:$O$22,3))</f>
        <v>0</v>
      </c>
      <c r="H7" s="350"/>
      <c r="I7" s="350" t="str">
        <f>IF($E7="","",VLOOKUP($E7,'1MD ELO VIII-U18p-LB'!$A$7:$O$22,4))</f>
        <v>Debreceni Fazekas Mihály Gimnázium</v>
      </c>
      <c r="J7" s="351"/>
      <c r="K7" s="352"/>
      <c r="L7" s="352"/>
      <c r="M7" s="352"/>
      <c r="N7" s="352"/>
      <c r="O7" s="353"/>
      <c r="P7" s="354"/>
      <c r="Q7" s="355"/>
      <c r="R7" s="356"/>
      <c r="S7" s="357"/>
      <c r="T7" s="357"/>
      <c r="U7" s="358" t="str">
        <f>'Birók VIII-U18p-LB'!P21</f>
        <v>Bíró</v>
      </c>
      <c r="V7" s="357"/>
      <c r="W7" s="357"/>
      <c r="X7" s="357"/>
      <c r="Y7" s="224"/>
      <c r="Z7" s="224"/>
      <c r="AA7" s="224" t="s">
        <v>265</v>
      </c>
      <c r="AB7" s="225">
        <v>120</v>
      </c>
      <c r="AC7" s="225">
        <v>90</v>
      </c>
      <c r="AD7" s="225">
        <v>60</v>
      </c>
      <c r="AE7" s="225">
        <v>40</v>
      </c>
      <c r="AF7" s="225">
        <v>25</v>
      </c>
      <c r="AG7" s="225">
        <v>10</v>
      </c>
      <c r="AH7" s="225">
        <v>5</v>
      </c>
      <c r="AL7" s="357"/>
      <c r="AM7" s="357"/>
      <c r="AN7" s="357"/>
      <c r="AO7" s="357"/>
      <c r="AP7" s="357"/>
      <c r="AQ7" s="357"/>
      <c r="AR7" s="357"/>
      <c r="AS7" s="357"/>
    </row>
    <row r="8" spans="1:45" ht="12.75" customHeight="1" x14ac:dyDescent="0.25">
      <c r="A8" s="1021"/>
      <c r="B8" s="360"/>
      <c r="C8" s="361"/>
      <c r="D8" s="361"/>
      <c r="E8" s="362"/>
      <c r="F8" s="352"/>
      <c r="G8" s="352"/>
      <c r="H8" s="363"/>
      <c r="I8" s="364" t="s">
        <v>299</v>
      </c>
      <c r="J8" s="365"/>
      <c r="K8" s="366" t="str">
        <f>UPPER(IF(OR(J8="a",J8="as"),F7,IF(OR(J8="b",J8="bs"),F9,0)))</f>
        <v>0</v>
      </c>
      <c r="L8" s="366"/>
      <c r="M8" s="352"/>
      <c r="N8" s="352"/>
      <c r="O8" s="353"/>
      <c r="P8" s="354"/>
      <c r="Q8" s="355"/>
      <c r="R8" s="356"/>
      <c r="S8" s="357"/>
      <c r="T8" s="357"/>
      <c r="U8" s="367" t="str">
        <f>'Birók VIII-U18p-LB'!P22</f>
        <v xml:space="preserve"> </v>
      </c>
      <c r="V8" s="357"/>
      <c r="W8" s="357"/>
      <c r="X8" s="357"/>
      <c r="Y8" s="224"/>
      <c r="Z8" s="224"/>
      <c r="AA8" s="224" t="s">
        <v>266</v>
      </c>
      <c r="AB8" s="225">
        <v>90</v>
      </c>
      <c r="AC8" s="225">
        <v>60</v>
      </c>
      <c r="AD8" s="225">
        <v>40</v>
      </c>
      <c r="AE8" s="225">
        <v>25</v>
      </c>
      <c r="AF8" s="225">
        <v>10</v>
      </c>
      <c r="AG8" s="225">
        <v>5</v>
      </c>
      <c r="AH8" s="225">
        <v>2</v>
      </c>
      <c r="AL8" s="357"/>
      <c r="AM8" s="357"/>
      <c r="AN8" s="357"/>
      <c r="AO8" s="357"/>
      <c r="AP8" s="357"/>
      <c r="AQ8" s="357"/>
      <c r="AR8" s="357"/>
      <c r="AS8" s="357"/>
    </row>
    <row r="9" spans="1:45" ht="12.75" customHeight="1" x14ac:dyDescent="0.25">
      <c r="A9" s="1021">
        <v>2</v>
      </c>
      <c r="B9" s="348" t="str">
        <f>IF($E9="","",VLOOKUP($E9,'1MD ELO VIII-U18p-LB'!$A$7:$O$22,14))</f>
        <v/>
      </c>
      <c r="C9" s="248" t="str">
        <f>IF($E9="","",VLOOKUP($E9,'1MD ELO VIII-U18p-LB'!$A$7:$O$22,15))</f>
        <v/>
      </c>
      <c r="D9" s="248" t="str">
        <f>IF($E9="","",VLOOKUP($E9,'1MD ELO VIII-U18p-LB'!$A$7:$O$22,5))</f>
        <v/>
      </c>
      <c r="E9" s="349"/>
      <c r="F9" s="249" t="str">
        <f>UPPER(IF($E9="","",VLOOKUP($E9,'1MD ELO VIII-U18p-LB'!$A$7:$O$22,2)))</f>
        <v/>
      </c>
      <c r="G9" s="249" t="str">
        <f>IF($E9="","",VLOOKUP($E9,'1MD ELO VIII-U18p-LB'!$A$7:$O$22,3))</f>
        <v/>
      </c>
      <c r="H9" s="249"/>
      <c r="I9" s="249" t="str">
        <f>IF($E9="","",VLOOKUP($E9,'1MD ELO VIII-U18p-LB'!$A$7:$O$22,4))</f>
        <v/>
      </c>
      <c r="J9" s="368"/>
      <c r="K9" s="352"/>
      <c r="L9" s="369"/>
      <c r="M9" s="352"/>
      <c r="N9" s="352"/>
      <c r="O9" s="353"/>
      <c r="P9" s="354"/>
      <c r="Q9" s="355"/>
      <c r="R9" s="356"/>
      <c r="S9" s="357"/>
      <c r="T9" s="357"/>
      <c r="U9" s="367" t="str">
        <f>'Birók VIII-U18p-LB'!P23</f>
        <v xml:space="preserve"> </v>
      </c>
      <c r="V9" s="357"/>
      <c r="W9" s="357"/>
      <c r="X9" s="357"/>
      <c r="Y9" s="224"/>
      <c r="Z9" s="224"/>
      <c r="AA9" s="224" t="s">
        <v>267</v>
      </c>
      <c r="AB9" s="225">
        <v>60</v>
      </c>
      <c r="AC9" s="225">
        <v>40</v>
      </c>
      <c r="AD9" s="225">
        <v>25</v>
      </c>
      <c r="AE9" s="225">
        <v>10</v>
      </c>
      <c r="AF9" s="225">
        <v>5</v>
      </c>
      <c r="AG9" s="225">
        <v>2</v>
      </c>
      <c r="AH9" s="225">
        <v>1</v>
      </c>
      <c r="AL9" s="357"/>
      <c r="AM9" s="357"/>
      <c r="AN9" s="357"/>
      <c r="AO9" s="357"/>
      <c r="AP9" s="357"/>
      <c r="AQ9" s="357"/>
      <c r="AR9" s="357"/>
      <c r="AS9" s="357"/>
    </row>
    <row r="10" spans="1:45" ht="12.75" customHeight="1" x14ac:dyDescent="0.25">
      <c r="A10" s="1021"/>
      <c r="B10" s="360"/>
      <c r="C10" s="361"/>
      <c r="D10" s="361"/>
      <c r="E10" s="370"/>
      <c r="F10" s="352"/>
      <c r="G10" s="352"/>
      <c r="H10" s="363"/>
      <c r="I10" s="352"/>
      <c r="J10" s="371"/>
      <c r="K10" s="364" t="s">
        <v>299</v>
      </c>
      <c r="L10" s="372"/>
      <c r="M10" s="366" t="str">
        <f>UPPER(IF(OR(L10="a",L10="as"),K8,IF(OR(L10="b",L10="bs"),K12,0)))</f>
        <v>0</v>
      </c>
      <c r="N10" s="373"/>
      <c r="O10" s="374"/>
      <c r="P10" s="374"/>
      <c r="Q10" s="355"/>
      <c r="R10" s="356"/>
      <c r="S10" s="357"/>
      <c r="T10" s="357"/>
      <c r="U10" s="367" t="str">
        <f>'Birók VIII-U18p-LB'!P24</f>
        <v xml:space="preserve"> </v>
      </c>
      <c r="V10" s="357"/>
      <c r="W10" s="357"/>
      <c r="X10" s="357"/>
      <c r="Y10" s="224"/>
      <c r="Z10" s="224"/>
      <c r="AA10" s="224" t="s">
        <v>268</v>
      </c>
      <c r="AB10" s="225">
        <v>40</v>
      </c>
      <c r="AC10" s="225">
        <v>25</v>
      </c>
      <c r="AD10" s="225">
        <v>15</v>
      </c>
      <c r="AE10" s="225">
        <v>7</v>
      </c>
      <c r="AF10" s="225">
        <v>4</v>
      </c>
      <c r="AG10" s="225">
        <v>1</v>
      </c>
      <c r="AH10" s="225">
        <v>0</v>
      </c>
      <c r="AL10" s="357"/>
      <c r="AM10" s="357"/>
      <c r="AN10" s="357"/>
      <c r="AO10" s="357"/>
      <c r="AP10" s="357"/>
      <c r="AQ10" s="357"/>
      <c r="AR10" s="357"/>
      <c r="AS10" s="357"/>
    </row>
    <row r="11" spans="1:45" ht="12.75" customHeight="1" x14ac:dyDescent="0.25">
      <c r="A11" s="1021">
        <v>3</v>
      </c>
      <c r="B11" s="348" t="str">
        <f>IF($E11="","",VLOOKUP($E11,'1MD ELO VIII-U18p-LB'!$A$7:$O$22,14))</f>
        <v/>
      </c>
      <c r="C11" s="248" t="str">
        <f>IF($E11="","",VLOOKUP($E11,'1MD ELO VIII-U18p-LB'!$A$7:$O$22,15))</f>
        <v/>
      </c>
      <c r="D11" s="248" t="str">
        <f>IF($E11="","",VLOOKUP($E11,'1MD ELO VIII-U18p-LB'!$A$7:$O$22,5))</f>
        <v/>
      </c>
      <c r="E11" s="349"/>
      <c r="F11" s="249" t="str">
        <f>UPPER(IF($E11="","",VLOOKUP($E11,'1MD ELO VIII-U18p-LB'!$A$7:$O$22,2)))</f>
        <v/>
      </c>
      <c r="G11" s="249" t="str">
        <f>IF($E11="","",VLOOKUP($E11,'1MD ELO VIII-U18p-LB'!$A$7:$O$22,3))</f>
        <v/>
      </c>
      <c r="H11" s="249"/>
      <c r="I11" s="249" t="str">
        <f>IF($E11="","",VLOOKUP($E11,'1MD ELO VIII-U18p-LB'!$A$7:$O$22,4))</f>
        <v/>
      </c>
      <c r="J11" s="351"/>
      <c r="K11" s="352"/>
      <c r="L11" s="375"/>
      <c r="M11" s="352"/>
      <c r="N11" s="376"/>
      <c r="O11" s="374"/>
      <c r="P11" s="374"/>
      <c r="Q11" s="355"/>
      <c r="R11" s="356"/>
      <c r="S11" s="357"/>
      <c r="T11" s="357"/>
      <c r="U11" s="367" t="str">
        <f>'Birók VIII-U18p-LB'!P25</f>
        <v xml:space="preserve"> </v>
      </c>
      <c r="V11" s="357"/>
      <c r="W11" s="357"/>
      <c r="X11" s="357"/>
      <c r="Y11" s="224"/>
      <c r="Z11" s="224"/>
      <c r="AA11" s="224" t="s">
        <v>269</v>
      </c>
      <c r="AB11" s="225">
        <v>25</v>
      </c>
      <c r="AC11" s="225">
        <v>15</v>
      </c>
      <c r="AD11" s="225">
        <v>10</v>
      </c>
      <c r="AE11" s="225">
        <v>6</v>
      </c>
      <c r="AF11" s="225">
        <v>3</v>
      </c>
      <c r="AG11" s="225">
        <v>1</v>
      </c>
      <c r="AH11" s="225">
        <v>0</v>
      </c>
      <c r="AL11" s="357"/>
      <c r="AM11" s="357"/>
      <c r="AN11" s="357"/>
      <c r="AO11" s="357"/>
      <c r="AP11" s="357"/>
      <c r="AQ11" s="357"/>
      <c r="AR11" s="357"/>
      <c r="AS11" s="357"/>
    </row>
    <row r="12" spans="1:45" ht="12.75" customHeight="1" x14ac:dyDescent="0.25">
      <c r="A12" s="1021"/>
      <c r="B12" s="360"/>
      <c r="C12" s="361"/>
      <c r="D12" s="361"/>
      <c r="E12" s="370"/>
      <c r="F12" s="352"/>
      <c r="G12" s="352"/>
      <c r="H12" s="363"/>
      <c r="I12" s="364" t="s">
        <v>299</v>
      </c>
      <c r="J12" s="365"/>
      <c r="K12" s="366" t="str">
        <f>UPPER(IF(OR(J12="a",J12="as"),F11,IF(OR(J12="b",J12="bs"),F13,0)))</f>
        <v>0</v>
      </c>
      <c r="L12" s="377"/>
      <c r="M12" s="352"/>
      <c r="N12" s="376"/>
      <c r="O12" s="374"/>
      <c r="P12" s="374"/>
      <c r="Q12" s="355"/>
      <c r="R12" s="356"/>
      <c r="S12" s="357"/>
      <c r="T12" s="357"/>
      <c r="U12" s="367" t="str">
        <f>'Birók VIII-U18p-LB'!P26</f>
        <v xml:space="preserve"> </v>
      </c>
      <c r="V12" s="357"/>
      <c r="W12" s="357"/>
      <c r="X12" s="357"/>
      <c r="Y12" s="224"/>
      <c r="Z12" s="224"/>
      <c r="AA12" s="224" t="s">
        <v>271</v>
      </c>
      <c r="AB12" s="225">
        <v>15</v>
      </c>
      <c r="AC12" s="225">
        <v>10</v>
      </c>
      <c r="AD12" s="225">
        <v>6</v>
      </c>
      <c r="AE12" s="225">
        <v>3</v>
      </c>
      <c r="AF12" s="225">
        <v>1</v>
      </c>
      <c r="AG12" s="225">
        <v>0</v>
      </c>
      <c r="AH12" s="225">
        <v>0</v>
      </c>
      <c r="AL12" s="357"/>
      <c r="AM12" s="357"/>
      <c r="AN12" s="357"/>
      <c r="AO12" s="357"/>
      <c r="AP12" s="357"/>
      <c r="AQ12" s="357"/>
      <c r="AR12" s="357"/>
      <c r="AS12" s="357"/>
    </row>
    <row r="13" spans="1:45" ht="12.75" customHeight="1" x14ac:dyDescent="0.25">
      <c r="A13" s="1021">
        <v>4</v>
      </c>
      <c r="B13" s="348" t="str">
        <f>IF($E13="","",VLOOKUP($E13,'1MD ELO VIII-U18p-LB'!$A$7:$O$22,14))</f>
        <v/>
      </c>
      <c r="C13" s="248" t="str">
        <f>IF($E13="","",VLOOKUP($E13,'1MD ELO VIII-U18p-LB'!$A$7:$O$22,15))</f>
        <v/>
      </c>
      <c r="D13" s="248" t="str">
        <f>IF($E13="","",VLOOKUP($E13,'1MD ELO VIII-U18p-LB'!$A$7:$O$22,5))</f>
        <v/>
      </c>
      <c r="E13" s="349"/>
      <c r="F13" s="249" t="str">
        <f>UPPER(IF($E13="","",VLOOKUP($E13,'1MD ELO VIII-U18p-LB'!$A$7:$O$22,2)))</f>
        <v/>
      </c>
      <c r="G13" s="249" t="str">
        <f>IF($E13="","",VLOOKUP($E13,'1MD ELO VIII-U18p-LB'!$A$7:$O$22,3))</f>
        <v/>
      </c>
      <c r="H13" s="249"/>
      <c r="I13" s="249" t="str">
        <f>IF($E13="","",VLOOKUP($E13,'1MD ELO VIII-U18p-LB'!$A$7:$O$22,4))</f>
        <v/>
      </c>
      <c r="J13" s="378"/>
      <c r="K13" s="352"/>
      <c r="L13" s="352"/>
      <c r="M13" s="352"/>
      <c r="N13" s="376"/>
      <c r="O13" s="374"/>
      <c r="P13" s="374"/>
      <c r="Q13" s="355"/>
      <c r="R13" s="356"/>
      <c r="S13" s="357"/>
      <c r="T13" s="357"/>
      <c r="U13" s="367" t="str">
        <f>'Birók VIII-U18p-LB'!P27</f>
        <v xml:space="preserve"> </v>
      </c>
      <c r="V13" s="357"/>
      <c r="W13" s="357"/>
      <c r="X13" s="357"/>
      <c r="Y13" s="224"/>
      <c r="Z13" s="224"/>
      <c r="AA13" s="224" t="s">
        <v>272</v>
      </c>
      <c r="AB13" s="225">
        <v>10</v>
      </c>
      <c r="AC13" s="225">
        <v>6</v>
      </c>
      <c r="AD13" s="225">
        <v>3</v>
      </c>
      <c r="AE13" s="225">
        <v>1</v>
      </c>
      <c r="AF13" s="225">
        <v>0</v>
      </c>
      <c r="AG13" s="225">
        <v>0</v>
      </c>
      <c r="AH13" s="225">
        <v>0</v>
      </c>
      <c r="AL13" s="357"/>
      <c r="AM13" s="357"/>
      <c r="AN13" s="357"/>
      <c r="AO13" s="357"/>
      <c r="AP13" s="357"/>
      <c r="AQ13" s="357"/>
      <c r="AR13" s="357"/>
      <c r="AS13" s="357"/>
    </row>
    <row r="14" spans="1:45" ht="12.75" customHeight="1" x14ac:dyDescent="0.25">
      <c r="A14" s="1021"/>
      <c r="B14" s="360"/>
      <c r="C14" s="361"/>
      <c r="D14" s="361"/>
      <c r="E14" s="370"/>
      <c r="F14" s="352"/>
      <c r="G14" s="352"/>
      <c r="H14" s="363"/>
      <c r="I14" s="352"/>
      <c r="J14" s="371"/>
      <c r="K14" s="352"/>
      <c r="L14" s="352"/>
      <c r="M14" s="364" t="s">
        <v>299</v>
      </c>
      <c r="N14" s="372"/>
      <c r="O14" s="366" t="str">
        <f>UPPER(IF(OR(N14="a",N14="as"),M10,IF(OR(N14="b",N14="bs"),M18,0)))</f>
        <v>0</v>
      </c>
      <c r="P14" s="373"/>
      <c r="Q14" s="355"/>
      <c r="R14" s="356"/>
      <c r="S14" s="357"/>
      <c r="T14" s="357"/>
      <c r="U14" s="367" t="str">
        <f>'Birók VIII-U18p-LB'!P28</f>
        <v xml:space="preserve"> </v>
      </c>
      <c r="V14" s="357"/>
      <c r="W14" s="357"/>
      <c r="X14" s="357"/>
      <c r="Y14" s="224"/>
      <c r="Z14" s="224"/>
      <c r="AA14" s="224" t="s">
        <v>273</v>
      </c>
      <c r="AB14" s="225">
        <v>3</v>
      </c>
      <c r="AC14" s="225">
        <v>2</v>
      </c>
      <c r="AD14" s="225">
        <v>1</v>
      </c>
      <c r="AE14" s="225">
        <v>0</v>
      </c>
      <c r="AF14" s="225">
        <v>0</v>
      </c>
      <c r="AG14" s="225">
        <v>0</v>
      </c>
      <c r="AH14" s="225">
        <v>0</v>
      </c>
      <c r="AL14" s="357"/>
      <c r="AM14" s="357"/>
      <c r="AN14" s="357"/>
      <c r="AO14" s="357"/>
      <c r="AP14" s="357"/>
      <c r="AQ14" s="357"/>
      <c r="AR14" s="357"/>
      <c r="AS14" s="357"/>
    </row>
    <row r="15" spans="1:45" ht="12.75" customHeight="1" x14ac:dyDescent="0.25">
      <c r="A15" s="1021">
        <v>5</v>
      </c>
      <c r="B15" s="348" t="str">
        <f>IF($E15="","",VLOOKUP($E15,'1MD ELO VIII-U18p-LB'!$A$7:$O$22,14))</f>
        <v/>
      </c>
      <c r="C15" s="248" t="str">
        <f>IF($E15="","",VLOOKUP($E15,'1MD ELO VIII-U18p-LB'!$A$7:$O$22,15))</f>
        <v/>
      </c>
      <c r="D15" s="248" t="str">
        <f>IF($E15="","",VLOOKUP($E15,'1MD ELO VIII-U18p-LB'!$A$7:$O$22,5))</f>
        <v/>
      </c>
      <c r="E15" s="349"/>
      <c r="F15" s="249" t="str">
        <f>UPPER(IF($E15="","",VLOOKUP($E15,'1MD ELO VIII-U18p-LB'!$A$7:$O$22,2)))</f>
        <v/>
      </c>
      <c r="G15" s="249" t="str">
        <f>IF($E15="","",VLOOKUP($E15,'1MD ELO VIII-U18p-LB'!$A$7:$O$22,3))</f>
        <v/>
      </c>
      <c r="H15" s="249"/>
      <c r="I15" s="249" t="str">
        <f>IF($E15="","",VLOOKUP($E15,'1MD ELO VIII-U18p-LB'!$A$7:$O$22,4))</f>
        <v/>
      </c>
      <c r="J15" s="379"/>
      <c r="K15" s="352"/>
      <c r="L15" s="352"/>
      <c r="M15" s="352"/>
      <c r="N15" s="376"/>
      <c r="O15" s="352"/>
      <c r="P15" s="380"/>
      <c r="Q15" s="381"/>
      <c r="R15" s="356"/>
      <c r="S15" s="357"/>
      <c r="T15" s="357"/>
      <c r="U15" s="367" t="str">
        <f>'Birók VIII-U18p-LB'!P29</f>
        <v xml:space="preserve"> </v>
      </c>
      <c r="V15" s="357"/>
      <c r="W15" s="357"/>
      <c r="X15" s="357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L15" s="357"/>
      <c r="AM15" s="357"/>
      <c r="AN15" s="357"/>
      <c r="AO15" s="357"/>
      <c r="AP15" s="357"/>
      <c r="AQ15" s="357"/>
      <c r="AR15" s="357"/>
      <c r="AS15" s="357"/>
    </row>
    <row r="16" spans="1:45" ht="12.75" customHeight="1" thickBot="1" x14ac:dyDescent="0.3">
      <c r="A16" s="1021"/>
      <c r="B16" s="360"/>
      <c r="C16" s="361"/>
      <c r="D16" s="361"/>
      <c r="E16" s="370"/>
      <c r="F16" s="352"/>
      <c r="G16" s="352"/>
      <c r="H16" s="363"/>
      <c r="I16" s="364" t="s">
        <v>299</v>
      </c>
      <c r="J16" s="365"/>
      <c r="K16" s="366" t="str">
        <f>UPPER(IF(OR(J16="a",J16="as"),F15,IF(OR(J16="b",J16="bs"),F17,0)))</f>
        <v>0</v>
      </c>
      <c r="L16" s="366"/>
      <c r="M16" s="352"/>
      <c r="N16" s="376"/>
      <c r="O16" s="364"/>
      <c r="P16" s="380"/>
      <c r="Q16" s="381"/>
      <c r="R16" s="356"/>
      <c r="S16" s="357"/>
      <c r="T16" s="357"/>
      <c r="U16" s="382" t="str">
        <f>'Birók VIII-U18p-LB'!P30</f>
        <v>Egyik sem</v>
      </c>
      <c r="V16" s="357"/>
      <c r="W16" s="357"/>
      <c r="X16" s="357"/>
      <c r="Y16" s="224"/>
      <c r="Z16" s="224"/>
      <c r="AA16" s="224" t="s">
        <v>111</v>
      </c>
      <c r="AB16" s="225">
        <v>150</v>
      </c>
      <c r="AC16" s="225">
        <v>120</v>
      </c>
      <c r="AD16" s="225">
        <v>90</v>
      </c>
      <c r="AE16" s="225">
        <v>60</v>
      </c>
      <c r="AF16" s="225">
        <v>40</v>
      </c>
      <c r="AG16" s="225">
        <v>25</v>
      </c>
      <c r="AH16" s="225">
        <v>15</v>
      </c>
      <c r="AL16" s="357"/>
      <c r="AM16" s="357"/>
      <c r="AN16" s="357"/>
      <c r="AO16" s="357"/>
      <c r="AP16" s="357"/>
      <c r="AQ16" s="357"/>
      <c r="AR16" s="357"/>
      <c r="AS16" s="357"/>
    </row>
    <row r="17" spans="1:45" ht="12.75" customHeight="1" x14ac:dyDescent="0.25">
      <c r="A17" s="1021">
        <v>6</v>
      </c>
      <c r="B17" s="348" t="str">
        <f>IF($E17="","",VLOOKUP($E17,'1MD ELO VIII-U18p-LB'!$A$7:$O$22,14))</f>
        <v/>
      </c>
      <c r="C17" s="248" t="str">
        <f>IF($E17="","",VLOOKUP($E17,'1MD ELO VIII-U18p-LB'!$A$7:$O$22,15))</f>
        <v/>
      </c>
      <c r="D17" s="248" t="str">
        <f>IF($E17="","",VLOOKUP($E17,'1MD ELO VIII-U18p-LB'!$A$7:$O$22,5))</f>
        <v/>
      </c>
      <c r="E17" s="349"/>
      <c r="F17" s="249" t="str">
        <f>UPPER(IF($E17="","",VLOOKUP($E17,'1MD ELO VIII-U18p-LB'!$A$7:$O$22,2)))</f>
        <v/>
      </c>
      <c r="G17" s="249" t="str">
        <f>IF($E17="","",VLOOKUP($E17,'1MD ELO VIII-U18p-LB'!$A$7:$O$22,3))</f>
        <v/>
      </c>
      <c r="H17" s="249"/>
      <c r="I17" s="249" t="str">
        <f>IF($E17="","",VLOOKUP($E17,'1MD ELO VIII-U18p-LB'!$A$7:$O$22,4))</f>
        <v/>
      </c>
      <c r="J17" s="368"/>
      <c r="K17" s="352"/>
      <c r="L17" s="369"/>
      <c r="M17" s="352"/>
      <c r="N17" s="376"/>
      <c r="O17" s="374"/>
      <c r="P17" s="380"/>
      <c r="Q17" s="381"/>
      <c r="R17" s="356"/>
      <c r="S17" s="357"/>
      <c r="T17" s="357"/>
      <c r="U17" s="357"/>
      <c r="V17" s="357"/>
      <c r="W17" s="357"/>
      <c r="X17" s="357"/>
      <c r="Y17" s="224"/>
      <c r="Z17" s="224"/>
      <c r="AA17" s="224" t="s">
        <v>251</v>
      </c>
      <c r="AB17" s="225">
        <v>120</v>
      </c>
      <c r="AC17" s="225">
        <v>90</v>
      </c>
      <c r="AD17" s="225">
        <v>60</v>
      </c>
      <c r="AE17" s="225">
        <v>40</v>
      </c>
      <c r="AF17" s="225">
        <v>25</v>
      </c>
      <c r="AG17" s="225">
        <v>15</v>
      </c>
      <c r="AH17" s="225">
        <v>8</v>
      </c>
      <c r="AL17" s="357"/>
      <c r="AM17" s="357"/>
      <c r="AN17" s="357"/>
      <c r="AO17" s="357"/>
      <c r="AP17" s="357"/>
      <c r="AQ17" s="357"/>
      <c r="AR17" s="357"/>
      <c r="AS17" s="357"/>
    </row>
    <row r="18" spans="1:45" ht="12.75" customHeight="1" x14ac:dyDescent="0.25">
      <c r="A18" s="1021"/>
      <c r="B18" s="360"/>
      <c r="C18" s="361"/>
      <c r="D18" s="361"/>
      <c r="E18" s="370"/>
      <c r="F18" s="352"/>
      <c r="G18" s="352"/>
      <c r="H18" s="363"/>
      <c r="I18" s="352"/>
      <c r="J18" s="371"/>
      <c r="K18" s="364" t="s">
        <v>299</v>
      </c>
      <c r="L18" s="372"/>
      <c r="M18" s="366" t="str">
        <f>UPPER(IF(OR(L18="a",L18="as"),K16,IF(OR(L18="b",L18="bs"),K20,0)))</f>
        <v>0</v>
      </c>
      <c r="N18" s="383"/>
      <c r="O18" s="374"/>
      <c r="P18" s="380"/>
      <c r="Q18" s="381"/>
      <c r="R18" s="356"/>
      <c r="S18" s="357"/>
      <c r="T18" s="357"/>
      <c r="U18" s="357"/>
      <c r="V18" s="357"/>
      <c r="W18" s="357"/>
      <c r="X18" s="357"/>
      <c r="Y18" s="224"/>
      <c r="Z18" s="224"/>
      <c r="AA18" s="224" t="s">
        <v>254</v>
      </c>
      <c r="AB18" s="225">
        <v>90</v>
      </c>
      <c r="AC18" s="225">
        <v>60</v>
      </c>
      <c r="AD18" s="225">
        <v>40</v>
      </c>
      <c r="AE18" s="225">
        <v>25</v>
      </c>
      <c r="AF18" s="225">
        <v>15</v>
      </c>
      <c r="AG18" s="225">
        <v>8</v>
      </c>
      <c r="AH18" s="225">
        <v>4</v>
      </c>
      <c r="AL18" s="357"/>
      <c r="AM18" s="357"/>
      <c r="AN18" s="357"/>
      <c r="AO18" s="357"/>
      <c r="AP18" s="357"/>
      <c r="AQ18" s="357"/>
      <c r="AR18" s="357"/>
      <c r="AS18" s="357"/>
    </row>
    <row r="19" spans="1:45" ht="12.75" customHeight="1" x14ac:dyDescent="0.25">
      <c r="A19" s="1021">
        <v>7</v>
      </c>
      <c r="B19" s="348" t="str">
        <f>IF($E19="","",VLOOKUP($E19,'1MD ELO VIII-U18p-LB'!$A$7:$O$22,14))</f>
        <v/>
      </c>
      <c r="C19" s="248" t="str">
        <f>IF($E19="","",VLOOKUP($E19,'1MD ELO VIII-U18p-LB'!$A$7:$O$22,15))</f>
        <v/>
      </c>
      <c r="D19" s="248" t="str">
        <f>IF($E19="","",VLOOKUP($E19,'1MD ELO VIII-U18p-LB'!$A$7:$O$22,5))</f>
        <v/>
      </c>
      <c r="E19" s="349"/>
      <c r="F19" s="249" t="str">
        <f>UPPER(IF($E19="","",VLOOKUP($E19,'1MD ELO VIII-U18p-LB'!$A$7:$O$22,2)))</f>
        <v/>
      </c>
      <c r="G19" s="249" t="str">
        <f>IF($E19="","",VLOOKUP($E19,'1MD ELO VIII-U18p-LB'!$A$7:$O$22,3))</f>
        <v/>
      </c>
      <c r="H19" s="249"/>
      <c r="I19" s="249" t="str">
        <f>IF($E19="","",VLOOKUP($E19,'1MD ELO VIII-U18p-LB'!$A$7:$O$22,4))</f>
        <v/>
      </c>
      <c r="J19" s="351"/>
      <c r="K19" s="352"/>
      <c r="L19" s="375"/>
      <c r="M19" s="352"/>
      <c r="N19" s="374"/>
      <c r="O19" s="374"/>
      <c r="P19" s="380"/>
      <c r="Q19" s="381"/>
      <c r="R19" s="356"/>
      <c r="S19" s="357"/>
      <c r="T19" s="357"/>
      <c r="U19" s="357"/>
      <c r="V19" s="357"/>
      <c r="W19" s="357"/>
      <c r="X19" s="357"/>
      <c r="Y19" s="224"/>
      <c r="Z19" s="224"/>
      <c r="AA19" s="224" t="s">
        <v>264</v>
      </c>
      <c r="AB19" s="225">
        <v>60</v>
      </c>
      <c r="AC19" s="225">
        <v>40</v>
      </c>
      <c r="AD19" s="225">
        <v>25</v>
      </c>
      <c r="AE19" s="225">
        <v>15</v>
      </c>
      <c r="AF19" s="225">
        <v>8</v>
      </c>
      <c r="AG19" s="225">
        <v>4</v>
      </c>
      <c r="AH19" s="225">
        <v>2</v>
      </c>
      <c r="AL19" s="357"/>
      <c r="AM19" s="357"/>
      <c r="AN19" s="357"/>
      <c r="AO19" s="357"/>
      <c r="AP19" s="357"/>
      <c r="AQ19" s="357"/>
      <c r="AR19" s="357"/>
      <c r="AS19" s="357"/>
    </row>
    <row r="20" spans="1:45" ht="12.75" customHeight="1" x14ac:dyDescent="0.25">
      <c r="A20" s="1021"/>
      <c r="B20" s="360"/>
      <c r="C20" s="361"/>
      <c r="D20" s="361"/>
      <c r="E20" s="362"/>
      <c r="F20" s="352"/>
      <c r="G20" s="352"/>
      <c r="H20" s="363"/>
      <c r="I20" s="364" t="s">
        <v>299</v>
      </c>
      <c r="J20" s="365"/>
      <c r="K20" s="366" t="str">
        <f>UPPER(IF(OR(J20="a",J20="as"),F19,IF(OR(J20="b",J20="bs"),F21,0)))</f>
        <v>0</v>
      </c>
      <c r="L20" s="377"/>
      <c r="M20" s="352"/>
      <c r="N20" s="374"/>
      <c r="O20" s="374"/>
      <c r="P20" s="380"/>
      <c r="Q20" s="381"/>
      <c r="R20" s="356"/>
      <c r="S20" s="357"/>
      <c r="T20" s="357"/>
      <c r="U20" s="357"/>
      <c r="V20" s="357"/>
      <c r="W20" s="357"/>
      <c r="X20" s="357"/>
      <c r="Y20" s="224"/>
      <c r="Z20" s="224"/>
      <c r="AA20" s="224" t="s">
        <v>265</v>
      </c>
      <c r="AB20" s="225">
        <v>40</v>
      </c>
      <c r="AC20" s="225">
        <v>25</v>
      </c>
      <c r="AD20" s="225">
        <v>15</v>
      </c>
      <c r="AE20" s="225">
        <v>8</v>
      </c>
      <c r="AF20" s="225">
        <v>4</v>
      </c>
      <c r="AG20" s="225">
        <v>2</v>
      </c>
      <c r="AH20" s="225">
        <v>1</v>
      </c>
      <c r="AL20" s="357"/>
      <c r="AM20" s="357"/>
      <c r="AN20" s="357"/>
      <c r="AO20" s="357"/>
      <c r="AP20" s="357"/>
      <c r="AQ20" s="357"/>
      <c r="AR20" s="357"/>
      <c r="AS20" s="357"/>
    </row>
    <row r="21" spans="1:45" ht="12.75" customHeight="1" x14ac:dyDescent="0.25">
      <c r="A21" s="1020">
        <v>8</v>
      </c>
      <c r="B21" s="348" t="str">
        <f>IF($E21="","",VLOOKUP($E21,'1MD ELO VIII-U18p-LB'!$A$7:$O$22,14))</f>
        <v/>
      </c>
      <c r="C21" s="248" t="str">
        <f>IF($E21="","",VLOOKUP($E21,'1MD ELO VIII-U18p-LB'!$A$7:$O$22,15))</f>
        <v/>
      </c>
      <c r="D21" s="248" t="str">
        <f>IF($E21="","",VLOOKUP($E21,'1MD ELO VIII-U18p-LB'!$A$7:$O$22,5))</f>
        <v/>
      </c>
      <c r="E21" s="349"/>
      <c r="F21" s="350" t="str">
        <f>UPPER(IF($E21="","",VLOOKUP($E21,'1MD ELO VIII-U18p-LB'!$A$7:$O$22,2)))</f>
        <v/>
      </c>
      <c r="G21" s="350" t="str">
        <f>IF($E21="","",VLOOKUP($E21,'1MD ELO VIII-U18p-LB'!$A$7:$O$22,3))</f>
        <v/>
      </c>
      <c r="H21" s="350"/>
      <c r="I21" s="350" t="str">
        <f>IF($E21="","",VLOOKUP($E21,'1MD ELO VIII-U18p-LB'!$A$7:$O$22,4))</f>
        <v/>
      </c>
      <c r="J21" s="378"/>
      <c r="K21" s="352"/>
      <c r="L21" s="352"/>
      <c r="M21" s="352"/>
      <c r="N21" s="374"/>
      <c r="O21" s="374"/>
      <c r="P21" s="380"/>
      <c r="Q21" s="381"/>
      <c r="R21" s="356"/>
      <c r="S21" s="357"/>
      <c r="T21" s="357"/>
      <c r="U21" s="357"/>
      <c r="V21" s="357"/>
      <c r="W21" s="357"/>
      <c r="X21" s="357"/>
      <c r="Y21" s="224"/>
      <c r="Z21" s="224"/>
      <c r="AA21" s="224" t="s">
        <v>266</v>
      </c>
      <c r="AB21" s="225">
        <v>25</v>
      </c>
      <c r="AC21" s="225">
        <v>15</v>
      </c>
      <c r="AD21" s="225">
        <v>10</v>
      </c>
      <c r="AE21" s="225">
        <v>6</v>
      </c>
      <c r="AF21" s="225">
        <v>3</v>
      </c>
      <c r="AG21" s="225">
        <v>1</v>
      </c>
      <c r="AH21" s="225">
        <v>0</v>
      </c>
      <c r="AL21" s="357"/>
      <c r="AM21" s="357"/>
      <c r="AN21" s="357"/>
      <c r="AO21" s="357"/>
      <c r="AP21" s="357"/>
      <c r="AQ21" s="357"/>
      <c r="AR21" s="357"/>
      <c r="AS21" s="357"/>
    </row>
    <row r="22" spans="1:45" ht="9" customHeight="1" x14ac:dyDescent="0.25">
      <c r="A22" s="384"/>
      <c r="B22" s="353"/>
      <c r="C22" s="353"/>
      <c r="D22" s="353"/>
      <c r="E22" s="362"/>
      <c r="F22" s="353"/>
      <c r="G22" s="353"/>
      <c r="H22" s="353"/>
      <c r="I22" s="353"/>
      <c r="J22" s="362"/>
      <c r="K22" s="353"/>
      <c r="L22" s="353"/>
      <c r="M22" s="353"/>
      <c r="N22" s="355"/>
      <c r="O22" s="355"/>
      <c r="P22" s="355"/>
      <c r="Q22" s="355"/>
      <c r="R22" s="356"/>
      <c r="S22" s="357"/>
      <c r="T22" s="357"/>
      <c r="U22" s="357"/>
      <c r="V22" s="357"/>
      <c r="W22" s="357"/>
      <c r="X22" s="357"/>
      <c r="Y22" s="224"/>
      <c r="Z22" s="224"/>
      <c r="AA22" s="224" t="s">
        <v>267</v>
      </c>
      <c r="AB22" s="225">
        <v>15</v>
      </c>
      <c r="AC22" s="225">
        <v>10</v>
      </c>
      <c r="AD22" s="225">
        <v>6</v>
      </c>
      <c r="AE22" s="225">
        <v>3</v>
      </c>
      <c r="AF22" s="225">
        <v>1</v>
      </c>
      <c r="AG22" s="225">
        <v>0</v>
      </c>
      <c r="AH22" s="225">
        <v>0</v>
      </c>
      <c r="AL22" s="357"/>
      <c r="AM22" s="357"/>
      <c r="AN22" s="357"/>
      <c r="AO22" s="357"/>
      <c r="AP22" s="357"/>
      <c r="AQ22" s="357"/>
      <c r="AR22" s="357"/>
      <c r="AS22" s="357"/>
    </row>
    <row r="23" spans="1:45" ht="9" customHeight="1" x14ac:dyDescent="0.25">
      <c r="A23" s="385"/>
      <c r="B23" s="362"/>
      <c r="C23" s="362"/>
      <c r="D23" s="362"/>
      <c r="E23" s="362"/>
      <c r="F23" s="353"/>
      <c r="G23" s="353"/>
      <c r="H23" s="357"/>
      <c r="I23" s="386"/>
      <c r="J23" s="362"/>
      <c r="K23" s="353"/>
      <c r="L23" s="353"/>
      <c r="M23" s="353"/>
      <c r="N23" s="355"/>
      <c r="O23" s="355"/>
      <c r="P23" s="355"/>
      <c r="Q23" s="355"/>
      <c r="R23" s="356"/>
      <c r="S23" s="357"/>
      <c r="T23" s="357"/>
      <c r="U23" s="357"/>
      <c r="V23" s="357"/>
      <c r="W23" s="357"/>
      <c r="X23" s="357"/>
      <c r="Y23" s="224"/>
      <c r="Z23" s="224"/>
      <c r="AA23" s="224" t="s">
        <v>268</v>
      </c>
      <c r="AB23" s="225">
        <v>10</v>
      </c>
      <c r="AC23" s="225">
        <v>6</v>
      </c>
      <c r="AD23" s="225">
        <v>3</v>
      </c>
      <c r="AE23" s="225">
        <v>1</v>
      </c>
      <c r="AF23" s="225">
        <v>0</v>
      </c>
      <c r="AG23" s="225">
        <v>0</v>
      </c>
      <c r="AH23" s="225">
        <v>0</v>
      </c>
      <c r="AL23" s="357"/>
      <c r="AM23" s="357"/>
      <c r="AN23" s="357"/>
      <c r="AO23" s="357"/>
      <c r="AP23" s="357"/>
      <c r="AQ23" s="357"/>
      <c r="AR23" s="357"/>
      <c r="AS23" s="357"/>
    </row>
    <row r="24" spans="1:45" ht="9" customHeight="1" x14ac:dyDescent="0.25">
      <c r="A24" s="385"/>
      <c r="B24" s="353"/>
      <c r="C24" s="353"/>
      <c r="D24" s="353"/>
      <c r="E24" s="362"/>
      <c r="F24" s="353"/>
      <c r="G24" s="353"/>
      <c r="H24" s="353"/>
      <c r="I24" s="353"/>
      <c r="J24" s="362"/>
      <c r="K24" s="353"/>
      <c r="L24" s="387"/>
      <c r="M24" s="353"/>
      <c r="N24" s="355"/>
      <c r="O24" s="355"/>
      <c r="P24" s="355"/>
      <c r="Q24" s="355"/>
      <c r="R24" s="356"/>
      <c r="S24" s="357"/>
      <c r="T24" s="357"/>
      <c r="U24" s="357"/>
      <c r="V24" s="357"/>
      <c r="W24" s="357"/>
      <c r="X24" s="357"/>
      <c r="Y24" s="224"/>
      <c r="Z24" s="224"/>
      <c r="AA24" s="224" t="s">
        <v>269</v>
      </c>
      <c r="AB24" s="225">
        <v>6</v>
      </c>
      <c r="AC24" s="225">
        <v>3</v>
      </c>
      <c r="AD24" s="225">
        <v>1</v>
      </c>
      <c r="AE24" s="225">
        <v>0</v>
      </c>
      <c r="AF24" s="225">
        <v>0</v>
      </c>
      <c r="AG24" s="225">
        <v>0</v>
      </c>
      <c r="AH24" s="225">
        <v>0</v>
      </c>
      <c r="AL24" s="357"/>
      <c r="AM24" s="357"/>
      <c r="AN24" s="357"/>
      <c r="AO24" s="357"/>
      <c r="AP24" s="357"/>
      <c r="AQ24" s="357"/>
      <c r="AR24" s="357"/>
      <c r="AS24" s="357"/>
    </row>
    <row r="25" spans="1:45" ht="9" customHeight="1" x14ac:dyDescent="0.25">
      <c r="A25" s="385"/>
      <c r="B25" s="362"/>
      <c r="C25" s="362"/>
      <c r="D25" s="362"/>
      <c r="E25" s="362"/>
      <c r="F25" s="353"/>
      <c r="G25" s="353"/>
      <c r="H25" s="357"/>
      <c r="I25" s="353"/>
      <c r="J25" s="362"/>
      <c r="K25" s="386"/>
      <c r="L25" s="362"/>
      <c r="M25" s="353"/>
      <c r="N25" s="355"/>
      <c r="O25" s="355"/>
      <c r="P25" s="355"/>
      <c r="Q25" s="355"/>
      <c r="R25" s="356"/>
      <c r="S25" s="357"/>
      <c r="T25" s="357"/>
      <c r="U25" s="357"/>
      <c r="V25" s="357"/>
      <c r="W25" s="357"/>
      <c r="X25" s="357"/>
      <c r="Y25" s="224"/>
      <c r="Z25" s="224"/>
      <c r="AA25" s="224" t="s">
        <v>271</v>
      </c>
      <c r="AB25" s="225">
        <v>3</v>
      </c>
      <c r="AC25" s="225">
        <v>2</v>
      </c>
      <c r="AD25" s="225">
        <v>1</v>
      </c>
      <c r="AE25" s="225">
        <v>0</v>
      </c>
      <c r="AF25" s="225">
        <v>0</v>
      </c>
      <c r="AG25" s="225">
        <v>0</v>
      </c>
      <c r="AH25" s="225">
        <v>0</v>
      </c>
      <c r="AL25" s="357"/>
      <c r="AM25" s="357"/>
      <c r="AN25" s="357"/>
      <c r="AO25" s="357"/>
      <c r="AP25" s="357"/>
      <c r="AQ25" s="357"/>
      <c r="AR25" s="357"/>
      <c r="AS25" s="357"/>
    </row>
    <row r="26" spans="1:45" ht="9" customHeight="1" x14ac:dyDescent="0.25">
      <c r="A26" s="385"/>
      <c r="B26" s="353"/>
      <c r="C26" s="353"/>
      <c r="D26" s="353"/>
      <c r="E26" s="362"/>
      <c r="F26" s="353"/>
      <c r="G26" s="353"/>
      <c r="H26" s="353"/>
      <c r="I26" s="353"/>
      <c r="J26" s="362"/>
      <c r="K26" s="353"/>
      <c r="L26" s="353"/>
      <c r="M26" s="353"/>
      <c r="N26" s="355"/>
      <c r="O26" s="355"/>
      <c r="P26" s="355"/>
      <c r="Q26" s="355"/>
      <c r="R26" s="356"/>
      <c r="S26" s="388"/>
      <c r="T26" s="357"/>
      <c r="U26" s="357"/>
      <c r="V26" s="357"/>
      <c r="W26" s="357"/>
      <c r="X26" s="357"/>
      <c r="Y26" s="317"/>
      <c r="Z26" s="317"/>
      <c r="AA26" s="317"/>
      <c r="AB26" s="317"/>
      <c r="AC26" s="317"/>
      <c r="AD26" s="317"/>
      <c r="AE26" s="317"/>
      <c r="AF26" s="317"/>
      <c r="AG26" s="317"/>
      <c r="AH26" s="317"/>
      <c r="AL26" s="357"/>
      <c r="AM26" s="357"/>
      <c r="AN26" s="357"/>
      <c r="AO26" s="357"/>
      <c r="AP26" s="357"/>
      <c r="AQ26" s="357"/>
      <c r="AR26" s="357"/>
      <c r="AS26" s="357"/>
    </row>
    <row r="27" spans="1:45" ht="9" customHeight="1" x14ac:dyDescent="0.25">
      <c r="A27" s="385"/>
      <c r="B27" s="362"/>
      <c r="C27" s="362"/>
      <c r="D27" s="362"/>
      <c r="E27" s="362"/>
      <c r="F27" s="353"/>
      <c r="G27" s="353"/>
      <c r="H27" s="357"/>
      <c r="I27" s="386"/>
      <c r="J27" s="362"/>
      <c r="K27" s="353"/>
      <c r="L27" s="353"/>
      <c r="M27" s="353"/>
      <c r="N27" s="355"/>
      <c r="O27" s="355"/>
      <c r="P27" s="355"/>
      <c r="Q27" s="355"/>
      <c r="R27" s="356"/>
      <c r="S27" s="357"/>
      <c r="T27" s="357"/>
      <c r="U27" s="357"/>
      <c r="V27" s="357"/>
      <c r="W27" s="357"/>
      <c r="X27" s="357"/>
      <c r="Y27" s="317"/>
      <c r="Z27" s="317"/>
      <c r="AA27" s="317"/>
      <c r="AB27" s="317"/>
      <c r="AC27" s="317"/>
      <c r="AD27" s="317"/>
      <c r="AE27" s="317"/>
      <c r="AF27" s="317"/>
      <c r="AG27" s="317"/>
      <c r="AH27" s="317"/>
      <c r="AL27" s="357"/>
      <c r="AM27" s="357"/>
      <c r="AN27" s="357"/>
      <c r="AO27" s="357"/>
      <c r="AP27" s="357"/>
      <c r="AQ27" s="357"/>
      <c r="AR27" s="357"/>
      <c r="AS27" s="357"/>
    </row>
    <row r="28" spans="1:45" ht="9" customHeight="1" x14ac:dyDescent="0.25">
      <c r="A28" s="385"/>
      <c r="B28" s="353"/>
      <c r="C28" s="353"/>
      <c r="D28" s="353"/>
      <c r="E28" s="362"/>
      <c r="F28" s="353"/>
      <c r="G28" s="353"/>
      <c r="H28" s="353"/>
      <c r="I28" s="353"/>
      <c r="J28" s="362"/>
      <c r="K28" s="353"/>
      <c r="L28" s="353"/>
      <c r="M28" s="353"/>
      <c r="N28" s="355"/>
      <c r="O28" s="355"/>
      <c r="P28" s="355"/>
      <c r="Q28" s="355"/>
      <c r="R28" s="356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  <c r="AO28" s="357"/>
      <c r="AP28" s="357"/>
      <c r="AQ28" s="357"/>
      <c r="AR28" s="357"/>
      <c r="AS28" s="357"/>
    </row>
    <row r="29" spans="1:45" ht="9" customHeight="1" x14ac:dyDescent="0.25">
      <c r="A29" s="385"/>
      <c r="B29" s="362"/>
      <c r="C29" s="362"/>
      <c r="D29" s="362"/>
      <c r="E29" s="362"/>
      <c r="F29" s="353"/>
      <c r="G29" s="353"/>
      <c r="H29" s="357"/>
      <c r="I29" s="353"/>
      <c r="J29" s="362"/>
      <c r="K29" s="353"/>
      <c r="L29" s="353"/>
      <c r="M29" s="386"/>
      <c r="N29" s="362"/>
      <c r="O29" s="353"/>
      <c r="P29" s="355"/>
      <c r="Q29" s="355"/>
      <c r="R29" s="356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  <c r="AO29" s="357"/>
      <c r="AP29" s="357"/>
      <c r="AQ29" s="357"/>
      <c r="AR29" s="357"/>
      <c r="AS29" s="357"/>
    </row>
    <row r="30" spans="1:45" ht="9" customHeight="1" x14ac:dyDescent="0.25">
      <c r="A30" s="385"/>
      <c r="B30" s="353"/>
      <c r="C30" s="353"/>
      <c r="D30" s="353"/>
      <c r="E30" s="362"/>
      <c r="F30" s="353"/>
      <c r="G30" s="353"/>
      <c r="H30" s="353"/>
      <c r="I30" s="353"/>
      <c r="J30" s="362"/>
      <c r="K30" s="353"/>
      <c r="L30" s="353"/>
      <c r="M30" s="353"/>
      <c r="N30" s="355"/>
      <c r="O30" s="353"/>
      <c r="P30" s="355"/>
      <c r="Q30" s="355"/>
      <c r="R30" s="356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  <c r="AO30" s="357"/>
      <c r="AP30" s="357"/>
      <c r="AQ30" s="357"/>
      <c r="AR30" s="357"/>
      <c r="AS30" s="357"/>
    </row>
    <row r="31" spans="1:45" ht="9" customHeight="1" x14ac:dyDescent="0.25">
      <c r="A31" s="385"/>
      <c r="B31" s="362"/>
      <c r="C31" s="362"/>
      <c r="D31" s="362"/>
      <c r="E31" s="362"/>
      <c r="F31" s="353"/>
      <c r="G31" s="353"/>
      <c r="H31" s="357"/>
      <c r="I31" s="386"/>
      <c r="J31" s="362"/>
      <c r="K31" s="353"/>
      <c r="L31" s="353"/>
      <c r="M31" s="353"/>
      <c r="N31" s="355"/>
      <c r="O31" s="355"/>
      <c r="P31" s="355"/>
      <c r="Q31" s="355"/>
      <c r="R31" s="356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  <c r="AO31" s="357"/>
      <c r="AP31" s="357"/>
      <c r="AQ31" s="357"/>
      <c r="AR31" s="357"/>
      <c r="AS31" s="357"/>
    </row>
    <row r="32" spans="1:45" ht="9" customHeight="1" x14ac:dyDescent="0.25">
      <c r="A32" s="385"/>
      <c r="B32" s="353"/>
      <c r="C32" s="353"/>
      <c r="D32" s="353"/>
      <c r="E32" s="362"/>
      <c r="F32" s="353"/>
      <c r="G32" s="353"/>
      <c r="H32" s="353"/>
      <c r="I32" s="353"/>
      <c r="J32" s="362"/>
      <c r="K32" s="353"/>
      <c r="L32" s="387"/>
      <c r="M32" s="353"/>
      <c r="N32" s="355"/>
      <c r="O32" s="355"/>
      <c r="P32" s="355"/>
      <c r="Q32" s="355"/>
      <c r="R32" s="356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  <c r="AO32" s="357"/>
      <c r="AP32" s="357"/>
      <c r="AQ32" s="357"/>
      <c r="AR32" s="357"/>
      <c r="AS32" s="357"/>
    </row>
    <row r="33" spans="1:45" ht="9" customHeight="1" x14ac:dyDescent="0.25">
      <c r="A33" s="385"/>
      <c r="B33" s="362"/>
      <c r="C33" s="362"/>
      <c r="D33" s="362"/>
      <c r="E33" s="362"/>
      <c r="F33" s="353"/>
      <c r="G33" s="353"/>
      <c r="H33" s="357"/>
      <c r="I33" s="353"/>
      <c r="J33" s="362"/>
      <c r="K33" s="386"/>
      <c r="L33" s="362"/>
      <c r="M33" s="353"/>
      <c r="N33" s="355"/>
      <c r="O33" s="355"/>
      <c r="P33" s="355"/>
      <c r="Q33" s="355"/>
      <c r="R33" s="356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  <c r="AO33" s="357"/>
      <c r="AP33" s="357"/>
      <c r="AQ33" s="357"/>
      <c r="AR33" s="357"/>
      <c r="AS33" s="357"/>
    </row>
    <row r="34" spans="1:45" ht="9" customHeight="1" x14ac:dyDescent="0.25">
      <c r="A34" s="385"/>
      <c r="B34" s="353"/>
      <c r="C34" s="353"/>
      <c r="D34" s="353"/>
      <c r="E34" s="362"/>
      <c r="F34" s="353"/>
      <c r="G34" s="353"/>
      <c r="H34" s="353"/>
      <c r="I34" s="353"/>
      <c r="J34" s="362"/>
      <c r="K34" s="353"/>
      <c r="L34" s="353"/>
      <c r="M34" s="353"/>
      <c r="N34" s="355"/>
      <c r="O34" s="355"/>
      <c r="P34" s="355"/>
      <c r="Q34" s="355"/>
      <c r="R34" s="356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  <c r="AO34" s="357"/>
      <c r="AP34" s="357"/>
      <c r="AQ34" s="357"/>
      <c r="AR34" s="357"/>
      <c r="AS34" s="357"/>
    </row>
    <row r="35" spans="1:45" ht="9" customHeight="1" x14ac:dyDescent="0.25">
      <c r="A35" s="385"/>
      <c r="B35" s="362"/>
      <c r="C35" s="362"/>
      <c r="D35" s="362"/>
      <c r="E35" s="362"/>
      <c r="F35" s="353"/>
      <c r="G35" s="353"/>
      <c r="H35" s="357"/>
      <c r="I35" s="386"/>
      <c r="J35" s="362"/>
      <c r="K35" s="353"/>
      <c r="L35" s="353"/>
      <c r="M35" s="353"/>
      <c r="N35" s="355"/>
      <c r="O35" s="355"/>
      <c r="P35" s="355"/>
      <c r="Q35" s="355"/>
      <c r="R35" s="356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  <c r="AO35" s="357"/>
      <c r="AP35" s="357"/>
      <c r="AQ35" s="357"/>
      <c r="AR35" s="357"/>
      <c r="AS35" s="357"/>
    </row>
    <row r="36" spans="1:45" ht="9" customHeight="1" x14ac:dyDescent="0.25">
      <c r="A36" s="384"/>
      <c r="B36" s="353"/>
      <c r="C36" s="353"/>
      <c r="D36" s="353"/>
      <c r="E36" s="362"/>
      <c r="F36" s="353"/>
      <c r="G36" s="353"/>
      <c r="H36" s="353"/>
      <c r="I36" s="353"/>
      <c r="J36" s="362"/>
      <c r="K36" s="353"/>
      <c r="L36" s="353"/>
      <c r="M36" s="353"/>
      <c r="N36" s="353"/>
      <c r="O36" s="353"/>
      <c r="P36" s="353"/>
      <c r="Q36" s="355"/>
      <c r="R36" s="356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  <c r="AO36" s="357"/>
      <c r="AP36" s="357"/>
      <c r="AQ36" s="357"/>
      <c r="AR36" s="357"/>
      <c r="AS36" s="357"/>
    </row>
    <row r="37" spans="1:45" ht="9" customHeight="1" x14ac:dyDescent="0.25">
      <c r="A37" s="385"/>
      <c r="B37" s="362"/>
      <c r="C37" s="362"/>
      <c r="D37" s="362"/>
      <c r="E37" s="362"/>
      <c r="F37" s="389"/>
      <c r="G37" s="389"/>
      <c r="H37" s="390"/>
      <c r="I37" s="352"/>
      <c r="J37" s="371"/>
      <c r="K37" s="352"/>
      <c r="L37" s="352"/>
      <c r="M37" s="352"/>
      <c r="N37" s="374"/>
      <c r="O37" s="374"/>
      <c r="P37" s="374"/>
      <c r="Q37" s="355"/>
      <c r="R37" s="356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  <c r="AO37" s="357"/>
      <c r="AP37" s="357"/>
      <c r="AQ37" s="357"/>
      <c r="AR37" s="357"/>
      <c r="AS37" s="357"/>
    </row>
    <row r="38" spans="1:45" ht="9" customHeight="1" x14ac:dyDescent="0.25">
      <c r="A38" s="384"/>
      <c r="B38" s="353"/>
      <c r="C38" s="353"/>
      <c r="D38" s="353"/>
      <c r="E38" s="362"/>
      <c r="F38" s="353"/>
      <c r="G38" s="353"/>
      <c r="H38" s="353"/>
      <c r="I38" s="353"/>
      <c r="J38" s="362"/>
      <c r="K38" s="353"/>
      <c r="L38" s="353"/>
      <c r="M38" s="353"/>
      <c r="N38" s="355"/>
      <c r="O38" s="355"/>
      <c r="P38" s="355"/>
      <c r="Q38" s="355"/>
      <c r="R38" s="356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  <c r="AO38" s="357"/>
      <c r="AP38" s="357"/>
      <c r="AQ38" s="357"/>
      <c r="AR38" s="357"/>
      <c r="AS38" s="357"/>
    </row>
    <row r="39" spans="1:45" ht="9" customHeight="1" x14ac:dyDescent="0.25">
      <c r="A39" s="385"/>
      <c r="B39" s="362"/>
      <c r="C39" s="362"/>
      <c r="D39" s="362"/>
      <c r="E39" s="362"/>
      <c r="F39" s="353"/>
      <c r="G39" s="353"/>
      <c r="H39" s="357"/>
      <c r="I39" s="386"/>
      <c r="J39" s="362"/>
      <c r="K39" s="353"/>
      <c r="L39" s="353"/>
      <c r="M39" s="353"/>
      <c r="N39" s="355"/>
      <c r="O39" s="355"/>
      <c r="P39" s="355"/>
      <c r="Q39" s="355"/>
      <c r="R39" s="356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  <c r="AO39" s="357"/>
      <c r="AP39" s="357"/>
      <c r="AQ39" s="357"/>
      <c r="AR39" s="357"/>
      <c r="AS39" s="357"/>
    </row>
    <row r="40" spans="1:45" ht="9" customHeight="1" x14ac:dyDescent="0.25">
      <c r="A40" s="385"/>
      <c r="B40" s="353"/>
      <c r="C40" s="353"/>
      <c r="D40" s="353"/>
      <c r="E40" s="362"/>
      <c r="F40" s="353"/>
      <c r="G40" s="353"/>
      <c r="H40" s="353"/>
      <c r="I40" s="353"/>
      <c r="J40" s="362"/>
      <c r="K40" s="353"/>
      <c r="L40" s="387"/>
      <c r="M40" s="353"/>
      <c r="N40" s="355"/>
      <c r="O40" s="355"/>
      <c r="P40" s="355"/>
      <c r="Q40" s="355"/>
      <c r="R40" s="356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  <c r="AO40" s="357"/>
      <c r="AP40" s="357"/>
      <c r="AQ40" s="357"/>
      <c r="AR40" s="357"/>
      <c r="AS40" s="357"/>
    </row>
    <row r="41" spans="1:45" ht="9" customHeight="1" x14ac:dyDescent="0.25">
      <c r="A41" s="385"/>
      <c r="B41" s="362"/>
      <c r="C41" s="362"/>
      <c r="D41" s="362"/>
      <c r="E41" s="362"/>
      <c r="F41" s="353"/>
      <c r="G41" s="353"/>
      <c r="H41" s="357"/>
      <c r="I41" s="353"/>
      <c r="J41" s="362"/>
      <c r="K41" s="386"/>
      <c r="L41" s="362"/>
      <c r="M41" s="353"/>
      <c r="N41" s="355"/>
      <c r="O41" s="355"/>
      <c r="P41" s="355"/>
      <c r="Q41" s="355"/>
      <c r="R41" s="356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  <c r="AO41" s="357"/>
      <c r="AP41" s="357"/>
      <c r="AQ41" s="357"/>
      <c r="AR41" s="357"/>
      <c r="AS41" s="357"/>
    </row>
    <row r="42" spans="1:45" ht="9" customHeight="1" x14ac:dyDescent="0.25">
      <c r="A42" s="385"/>
      <c r="B42" s="353"/>
      <c r="C42" s="353"/>
      <c r="D42" s="353"/>
      <c r="E42" s="362"/>
      <c r="F42" s="353"/>
      <c r="G42" s="353"/>
      <c r="H42" s="353"/>
      <c r="I42" s="353"/>
      <c r="J42" s="362"/>
      <c r="K42" s="353"/>
      <c r="L42" s="353"/>
      <c r="M42" s="353"/>
      <c r="N42" s="355"/>
      <c r="O42" s="355"/>
      <c r="P42" s="355"/>
      <c r="Q42" s="355"/>
      <c r="R42" s="356"/>
      <c r="S42" s="388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  <c r="AO42" s="357"/>
      <c r="AP42" s="357"/>
      <c r="AQ42" s="357"/>
      <c r="AR42" s="357"/>
      <c r="AS42" s="357"/>
    </row>
    <row r="43" spans="1:45" ht="9" customHeight="1" x14ac:dyDescent="0.25">
      <c r="A43" s="385"/>
      <c r="B43" s="362"/>
      <c r="C43" s="362"/>
      <c r="D43" s="362"/>
      <c r="E43" s="362"/>
      <c r="F43" s="353"/>
      <c r="G43" s="353"/>
      <c r="H43" s="357"/>
      <c r="I43" s="386"/>
      <c r="J43" s="362"/>
      <c r="K43" s="353"/>
      <c r="L43" s="353"/>
      <c r="M43" s="353"/>
      <c r="N43" s="355"/>
      <c r="O43" s="355"/>
      <c r="P43" s="355"/>
      <c r="Q43" s="355"/>
      <c r="R43" s="356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  <c r="AO43" s="357"/>
      <c r="AP43" s="357"/>
      <c r="AQ43" s="357"/>
      <c r="AR43" s="357"/>
      <c r="AS43" s="357"/>
    </row>
    <row r="44" spans="1:45" ht="9" customHeight="1" x14ac:dyDescent="0.25">
      <c r="A44" s="385"/>
      <c r="B44" s="353"/>
      <c r="C44" s="353"/>
      <c r="D44" s="353"/>
      <c r="E44" s="362"/>
      <c r="F44" s="353"/>
      <c r="G44" s="353"/>
      <c r="H44" s="353"/>
      <c r="I44" s="353"/>
      <c r="J44" s="362"/>
      <c r="K44" s="353"/>
      <c r="L44" s="353"/>
      <c r="M44" s="353"/>
      <c r="N44" s="355"/>
      <c r="O44" s="355"/>
      <c r="P44" s="355"/>
      <c r="Q44" s="355"/>
      <c r="R44" s="356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</row>
    <row r="45" spans="1:45" ht="9" customHeight="1" x14ac:dyDescent="0.25">
      <c r="A45" s="385"/>
      <c r="B45" s="362"/>
      <c r="C45" s="362"/>
      <c r="D45" s="362"/>
      <c r="E45" s="362"/>
      <c r="F45" s="353"/>
      <c r="G45" s="353"/>
      <c r="H45" s="357"/>
      <c r="I45" s="353"/>
      <c r="J45" s="362"/>
      <c r="K45" s="353"/>
      <c r="L45" s="353"/>
      <c r="M45" s="386"/>
      <c r="N45" s="362"/>
      <c r="O45" s="353"/>
      <c r="P45" s="355"/>
      <c r="Q45" s="355"/>
      <c r="R45" s="356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  <c r="AO45" s="357"/>
      <c r="AP45" s="357"/>
      <c r="AQ45" s="357"/>
      <c r="AR45" s="357"/>
      <c r="AS45" s="357"/>
    </row>
    <row r="46" spans="1:45" ht="9" customHeight="1" x14ac:dyDescent="0.25">
      <c r="A46" s="385"/>
      <c r="B46" s="353"/>
      <c r="C46" s="353"/>
      <c r="D46" s="353"/>
      <c r="E46" s="362"/>
      <c r="F46" s="353"/>
      <c r="G46" s="353"/>
      <c r="H46" s="353"/>
      <c r="I46" s="353"/>
      <c r="J46" s="362"/>
      <c r="K46" s="353"/>
      <c r="L46" s="353"/>
      <c r="M46" s="353"/>
      <c r="N46" s="355"/>
      <c r="O46" s="353"/>
      <c r="P46" s="355"/>
      <c r="Q46" s="355"/>
      <c r="R46" s="356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  <c r="AO46" s="357"/>
      <c r="AP46" s="357"/>
      <c r="AQ46" s="357"/>
      <c r="AR46" s="357"/>
      <c r="AS46" s="357"/>
    </row>
    <row r="47" spans="1:45" ht="9" customHeight="1" x14ac:dyDescent="0.25">
      <c r="A47" s="385"/>
      <c r="B47" s="362"/>
      <c r="C47" s="362"/>
      <c r="D47" s="362"/>
      <c r="E47" s="362"/>
      <c r="F47" s="353"/>
      <c r="G47" s="353"/>
      <c r="H47" s="357"/>
      <c r="I47" s="386"/>
      <c r="J47" s="362"/>
      <c r="K47" s="353"/>
      <c r="L47" s="353"/>
      <c r="M47" s="353"/>
      <c r="N47" s="355"/>
      <c r="O47" s="355"/>
      <c r="P47" s="355"/>
      <c r="Q47" s="355"/>
      <c r="R47" s="356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  <c r="AO47" s="357"/>
      <c r="AP47" s="357"/>
      <c r="AQ47" s="357"/>
      <c r="AR47" s="357"/>
      <c r="AS47" s="357"/>
    </row>
    <row r="48" spans="1:45" ht="9" customHeight="1" x14ac:dyDescent="0.25">
      <c r="A48" s="385"/>
      <c r="B48" s="353"/>
      <c r="C48" s="353"/>
      <c r="D48" s="353"/>
      <c r="E48" s="362"/>
      <c r="F48" s="353"/>
      <c r="G48" s="353"/>
      <c r="H48" s="353"/>
      <c r="I48" s="353"/>
      <c r="J48" s="362"/>
      <c r="K48" s="353"/>
      <c r="L48" s="387"/>
      <c r="M48" s="353"/>
      <c r="N48" s="355"/>
      <c r="O48" s="355"/>
      <c r="P48" s="355"/>
      <c r="Q48" s="355"/>
      <c r="R48" s="356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  <c r="AO48" s="357"/>
      <c r="AP48" s="357"/>
      <c r="AQ48" s="357"/>
      <c r="AR48" s="357"/>
      <c r="AS48" s="357"/>
    </row>
    <row r="49" spans="1:45" ht="9" customHeight="1" x14ac:dyDescent="0.25">
      <c r="A49" s="385"/>
      <c r="B49" s="362"/>
      <c r="C49" s="362"/>
      <c r="D49" s="362"/>
      <c r="E49" s="362"/>
      <c r="F49" s="353"/>
      <c r="G49" s="353"/>
      <c r="H49" s="357"/>
      <c r="I49" s="353"/>
      <c r="J49" s="362"/>
      <c r="K49" s="386"/>
      <c r="L49" s="362"/>
      <c r="M49" s="353"/>
      <c r="N49" s="355"/>
      <c r="O49" s="355"/>
      <c r="P49" s="355"/>
      <c r="Q49" s="355"/>
      <c r="R49" s="356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57"/>
      <c r="AP49" s="357"/>
      <c r="AQ49" s="357"/>
      <c r="AR49" s="357"/>
      <c r="AS49" s="357"/>
    </row>
    <row r="50" spans="1:45" ht="9" customHeight="1" x14ac:dyDescent="0.25">
      <c r="A50" s="385"/>
      <c r="B50" s="353"/>
      <c r="C50" s="353"/>
      <c r="D50" s="353"/>
      <c r="E50" s="362"/>
      <c r="F50" s="353"/>
      <c r="G50" s="353"/>
      <c r="H50" s="353"/>
      <c r="I50" s="353"/>
      <c r="J50" s="362"/>
      <c r="K50" s="353"/>
      <c r="L50" s="353"/>
      <c r="M50" s="353"/>
      <c r="N50" s="355"/>
      <c r="O50" s="355"/>
      <c r="P50" s="355"/>
      <c r="Q50" s="355"/>
      <c r="R50" s="356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  <c r="AO50" s="357"/>
      <c r="AP50" s="357"/>
      <c r="AQ50" s="357"/>
      <c r="AR50" s="357"/>
      <c r="AS50" s="357"/>
    </row>
    <row r="51" spans="1:45" ht="9" customHeight="1" x14ac:dyDescent="0.25">
      <c r="A51" s="385"/>
      <c r="B51" s="362"/>
      <c r="C51" s="362"/>
      <c r="D51" s="362"/>
      <c r="E51" s="362"/>
      <c r="F51" s="353"/>
      <c r="G51" s="353"/>
      <c r="H51" s="357"/>
      <c r="I51" s="386"/>
      <c r="J51" s="362"/>
      <c r="K51" s="353"/>
      <c r="L51" s="353"/>
      <c r="M51" s="353"/>
      <c r="N51" s="355"/>
      <c r="O51" s="355"/>
      <c r="P51" s="355"/>
      <c r="Q51" s="355"/>
      <c r="R51" s="356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57"/>
      <c r="AP51" s="357"/>
      <c r="AQ51" s="357"/>
      <c r="AR51" s="357"/>
      <c r="AS51" s="357"/>
    </row>
    <row r="52" spans="1:45" ht="9" customHeight="1" x14ac:dyDescent="0.25">
      <c r="A52" s="384"/>
      <c r="B52" s="353"/>
      <c r="C52" s="353"/>
      <c r="D52" s="353"/>
      <c r="E52" s="362"/>
      <c r="F52" s="353"/>
      <c r="G52" s="353"/>
      <c r="H52" s="353"/>
      <c r="I52" s="353"/>
      <c r="J52" s="362"/>
      <c r="K52" s="353"/>
      <c r="L52" s="353"/>
      <c r="M52" s="353"/>
      <c r="N52" s="353"/>
      <c r="O52" s="353"/>
      <c r="P52" s="353"/>
      <c r="Q52" s="355"/>
      <c r="R52" s="356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  <c r="AO52" s="357"/>
      <c r="AP52" s="357"/>
      <c r="AQ52" s="357"/>
      <c r="AR52" s="357"/>
      <c r="AS52" s="357"/>
    </row>
    <row r="53" spans="1:45" ht="6.75" customHeight="1" x14ac:dyDescent="0.25">
      <c r="A53" s="391"/>
      <c r="B53" s="391"/>
      <c r="C53" s="391"/>
      <c r="D53" s="391"/>
      <c r="E53" s="391"/>
      <c r="F53" s="392"/>
      <c r="G53" s="392"/>
      <c r="H53" s="392"/>
      <c r="I53" s="392"/>
      <c r="J53" s="393"/>
      <c r="K53" s="392"/>
      <c r="L53" s="394"/>
      <c r="M53" s="392"/>
      <c r="N53" s="394"/>
      <c r="O53" s="392"/>
      <c r="P53" s="394"/>
      <c r="Q53" s="392"/>
      <c r="R53" s="394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  <c r="AC53" s="395"/>
      <c r="AD53" s="395"/>
      <c r="AE53" s="395"/>
      <c r="AF53" s="395"/>
      <c r="AG53" s="395"/>
      <c r="AH53" s="395"/>
      <c r="AI53" s="357"/>
      <c r="AJ53" s="357"/>
      <c r="AK53" s="357"/>
      <c r="AL53" s="395"/>
      <c r="AM53" s="395"/>
      <c r="AN53" s="395"/>
      <c r="AO53" s="395"/>
      <c r="AP53" s="395"/>
      <c r="AQ53" s="395"/>
      <c r="AR53" s="395"/>
      <c r="AS53" s="395"/>
    </row>
    <row r="54" spans="1:45" s="84" customFormat="1" ht="10.5" customHeight="1" x14ac:dyDescent="0.3">
      <c r="A54" s="1022" t="s">
        <v>257</v>
      </c>
      <c r="B54" s="1023"/>
      <c r="C54" s="1023"/>
      <c r="D54" s="1024"/>
      <c r="E54" s="1025" t="s">
        <v>274</v>
      </c>
      <c r="F54" s="1026" t="s">
        <v>275</v>
      </c>
      <c r="G54" s="1025"/>
      <c r="H54" s="1025"/>
      <c r="I54" s="1027"/>
      <c r="J54" s="1025" t="s">
        <v>274</v>
      </c>
      <c r="K54" s="1026" t="s">
        <v>276</v>
      </c>
      <c r="L54" s="1028"/>
      <c r="M54" s="1026" t="s">
        <v>277</v>
      </c>
      <c r="N54" s="1029"/>
      <c r="O54" s="1030" t="s">
        <v>278</v>
      </c>
      <c r="P54" s="1030"/>
      <c r="Q54" s="402"/>
      <c r="R54" s="403"/>
      <c r="T54" s="404"/>
      <c r="U54" s="404"/>
      <c r="V54" s="404"/>
      <c r="W54" s="404"/>
      <c r="X54" s="404"/>
      <c r="Y54" s="404"/>
      <c r="Z54" s="404"/>
      <c r="AA54" s="404"/>
      <c r="AB54" s="404"/>
      <c r="AC54" s="404"/>
      <c r="AD54" s="404"/>
      <c r="AE54" s="404"/>
      <c r="AF54" s="404"/>
      <c r="AG54" s="404"/>
      <c r="AH54" s="404"/>
      <c r="AI54" s="404"/>
      <c r="AJ54" s="404"/>
      <c r="AK54" s="404"/>
      <c r="AL54" s="404"/>
      <c r="AM54" s="404"/>
      <c r="AN54" s="404"/>
      <c r="AO54" s="404"/>
      <c r="AP54" s="404"/>
      <c r="AQ54" s="404"/>
      <c r="AR54" s="404"/>
      <c r="AS54" s="404"/>
    </row>
    <row r="55" spans="1:45" s="84" customFormat="1" ht="9" customHeight="1" x14ac:dyDescent="0.3">
      <c r="A55" s="270" t="s">
        <v>279</v>
      </c>
      <c r="B55" s="271"/>
      <c r="C55" s="405"/>
      <c r="D55" s="272"/>
      <c r="E55" s="406">
        <v>1</v>
      </c>
      <c r="F55" s="404" t="str">
        <f>IF(E55&gt;$R$62,0,UPPER(VLOOKUP(E55,'1MD ELO VIII-U18p-LB'!$A$7:$Q$134,2)))</f>
        <v>JUHÁSZ FRANCISKA</v>
      </c>
      <c r="G55" s="406"/>
      <c r="H55" s="404"/>
      <c r="I55" s="288"/>
      <c r="J55" s="407" t="s">
        <v>280</v>
      </c>
      <c r="K55" s="408"/>
      <c r="L55" s="409"/>
      <c r="M55" s="408"/>
      <c r="N55" s="410"/>
      <c r="O55" s="277" t="s">
        <v>281</v>
      </c>
      <c r="P55" s="411"/>
      <c r="Q55" s="411"/>
      <c r="R55" s="410"/>
      <c r="T55" s="404"/>
      <c r="U55" s="404"/>
      <c r="V55" s="404"/>
      <c r="W55" s="404"/>
      <c r="X55" s="404"/>
      <c r="Y55" s="404"/>
      <c r="Z55" s="404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  <c r="AL55" s="404"/>
      <c r="AM55" s="404"/>
      <c r="AN55" s="404"/>
      <c r="AO55" s="404"/>
      <c r="AP55" s="404"/>
      <c r="AQ55" s="404"/>
      <c r="AR55" s="404"/>
      <c r="AS55" s="404"/>
    </row>
    <row r="56" spans="1:45" s="84" customFormat="1" ht="9" customHeight="1" x14ac:dyDescent="0.3">
      <c r="A56" s="281" t="s">
        <v>282</v>
      </c>
      <c r="B56" s="282"/>
      <c r="C56" s="412"/>
      <c r="D56" s="283"/>
      <c r="E56" s="406">
        <v>2</v>
      </c>
      <c r="F56" s="404" t="str">
        <f>IF(E56&gt;$R$62,0,UPPER(VLOOKUP(E56,'1MD ELO VIII-U18p-LB'!$A$7:$Q$134,2)))</f>
        <v/>
      </c>
      <c r="G56" s="406"/>
      <c r="H56" s="404"/>
      <c r="I56" s="288"/>
      <c r="J56" s="407" t="s">
        <v>283</v>
      </c>
      <c r="K56" s="408"/>
      <c r="L56" s="409"/>
      <c r="M56" s="408"/>
      <c r="N56" s="410"/>
      <c r="O56" s="312"/>
      <c r="P56" s="314"/>
      <c r="Q56" s="282"/>
      <c r="R56" s="413"/>
      <c r="T56" s="404"/>
      <c r="U56" s="404"/>
      <c r="V56" s="404"/>
      <c r="W56" s="404"/>
      <c r="X56" s="404"/>
      <c r="Y56" s="404"/>
      <c r="Z56" s="404"/>
      <c r="AA56" s="404"/>
      <c r="AB56" s="404"/>
      <c r="AC56" s="404"/>
      <c r="AD56" s="404"/>
      <c r="AE56" s="404"/>
      <c r="AF56" s="404"/>
      <c r="AG56" s="404"/>
      <c r="AH56" s="404"/>
      <c r="AI56" s="404"/>
      <c r="AJ56" s="404"/>
      <c r="AK56" s="404"/>
      <c r="AL56" s="404"/>
      <c r="AM56" s="404"/>
      <c r="AN56" s="404"/>
      <c r="AO56" s="404"/>
      <c r="AP56" s="404"/>
      <c r="AQ56" s="404"/>
      <c r="AR56" s="404"/>
      <c r="AS56" s="404"/>
    </row>
    <row r="57" spans="1:45" s="84" customFormat="1" ht="9" customHeight="1" x14ac:dyDescent="0.3">
      <c r="A57" s="1031"/>
      <c r="B57" s="1032"/>
      <c r="C57" s="1033"/>
      <c r="D57" s="1034"/>
      <c r="E57" s="406"/>
      <c r="F57" s="404"/>
      <c r="G57" s="406"/>
      <c r="H57" s="404"/>
      <c r="I57" s="288"/>
      <c r="J57" s="407" t="s">
        <v>284</v>
      </c>
      <c r="K57" s="408"/>
      <c r="L57" s="409"/>
      <c r="M57" s="408"/>
      <c r="N57" s="410"/>
      <c r="O57" s="277" t="s">
        <v>285</v>
      </c>
      <c r="P57" s="411"/>
      <c r="Q57" s="411"/>
      <c r="R57" s="410"/>
      <c r="T57" s="404"/>
      <c r="U57" s="404"/>
      <c r="V57" s="404"/>
      <c r="W57" s="404"/>
      <c r="X57" s="404"/>
      <c r="Y57" s="404"/>
      <c r="Z57" s="404"/>
      <c r="AA57" s="404"/>
      <c r="AB57" s="404"/>
      <c r="AC57" s="404"/>
      <c r="AD57" s="404"/>
      <c r="AE57" s="404"/>
      <c r="AF57" s="404"/>
      <c r="AG57" s="404"/>
      <c r="AH57" s="404"/>
      <c r="AI57" s="404"/>
      <c r="AJ57" s="404"/>
      <c r="AK57" s="404"/>
      <c r="AL57" s="404"/>
      <c r="AM57" s="404"/>
      <c r="AN57" s="404"/>
      <c r="AO57" s="404"/>
      <c r="AP57" s="404"/>
      <c r="AQ57" s="404"/>
      <c r="AR57" s="404"/>
      <c r="AS57" s="404"/>
    </row>
    <row r="58" spans="1:45" s="84" customFormat="1" ht="9" customHeight="1" x14ac:dyDescent="0.3">
      <c r="A58" s="1035"/>
      <c r="B58" s="1036"/>
      <c r="C58" s="1036"/>
      <c r="D58" s="1037"/>
      <c r="E58" s="406"/>
      <c r="F58" s="404"/>
      <c r="G58" s="406"/>
      <c r="H58" s="404"/>
      <c r="I58" s="288"/>
      <c r="J58" s="407" t="s">
        <v>286</v>
      </c>
      <c r="K58" s="408"/>
      <c r="L58" s="409"/>
      <c r="M58" s="408"/>
      <c r="N58" s="410"/>
      <c r="O58" s="408"/>
      <c r="P58" s="409"/>
      <c r="Q58" s="408"/>
      <c r="R58" s="410"/>
      <c r="T58" s="404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404"/>
      <c r="AI58" s="404"/>
      <c r="AJ58" s="404"/>
      <c r="AK58" s="404"/>
      <c r="AL58" s="404"/>
      <c r="AM58" s="404"/>
      <c r="AN58" s="404"/>
      <c r="AO58" s="404"/>
      <c r="AP58" s="404"/>
      <c r="AQ58" s="404"/>
      <c r="AR58" s="404"/>
      <c r="AS58" s="404"/>
    </row>
    <row r="59" spans="1:45" s="84" customFormat="1" ht="9" customHeight="1" x14ac:dyDescent="0.3">
      <c r="A59" s="1038"/>
      <c r="B59" s="1039"/>
      <c r="C59" s="1039"/>
      <c r="D59" s="1040"/>
      <c r="E59" s="406"/>
      <c r="F59" s="404"/>
      <c r="G59" s="406"/>
      <c r="H59" s="404"/>
      <c r="I59" s="288"/>
      <c r="J59" s="407" t="s">
        <v>287</v>
      </c>
      <c r="K59" s="408"/>
      <c r="L59" s="409"/>
      <c r="M59" s="408"/>
      <c r="N59" s="410"/>
      <c r="O59" s="282"/>
      <c r="P59" s="314"/>
      <c r="Q59" s="282"/>
      <c r="R59" s="413"/>
      <c r="T59" s="404"/>
      <c r="U59" s="404"/>
      <c r="V59" s="404"/>
      <c r="W59" s="404"/>
      <c r="X59" s="404"/>
      <c r="Y59" s="404"/>
      <c r="Z59" s="404"/>
      <c r="AA59" s="404"/>
      <c r="AB59" s="404"/>
      <c r="AC59" s="404"/>
      <c r="AD59" s="404"/>
      <c r="AE59" s="404"/>
      <c r="AF59" s="404"/>
      <c r="AG59" s="404"/>
      <c r="AH59" s="404"/>
      <c r="AI59" s="404"/>
      <c r="AJ59" s="404"/>
      <c r="AK59" s="404"/>
      <c r="AL59" s="404"/>
      <c r="AM59" s="404"/>
      <c r="AN59" s="404"/>
      <c r="AO59" s="404"/>
      <c r="AP59" s="404"/>
      <c r="AQ59" s="404"/>
      <c r="AR59" s="404"/>
      <c r="AS59" s="404"/>
    </row>
    <row r="60" spans="1:45" s="84" customFormat="1" ht="9" customHeight="1" x14ac:dyDescent="0.3">
      <c r="A60" s="1041"/>
      <c r="B60" s="1042"/>
      <c r="C60" s="1036"/>
      <c r="D60" s="1037"/>
      <c r="E60" s="406"/>
      <c r="F60" s="404"/>
      <c r="G60" s="406"/>
      <c r="H60" s="404"/>
      <c r="I60" s="288"/>
      <c r="J60" s="407" t="s">
        <v>288</v>
      </c>
      <c r="K60" s="408"/>
      <c r="L60" s="409"/>
      <c r="M60" s="408"/>
      <c r="N60" s="410"/>
      <c r="O60" s="277" t="s">
        <v>233</v>
      </c>
      <c r="P60" s="411"/>
      <c r="Q60" s="411"/>
      <c r="R60" s="410"/>
      <c r="T60" s="404"/>
      <c r="U60" s="404"/>
      <c r="V60" s="404"/>
      <c r="W60" s="404"/>
      <c r="X60" s="404"/>
      <c r="Y60" s="404"/>
      <c r="Z60" s="404"/>
      <c r="AA60" s="404"/>
      <c r="AB60" s="404"/>
      <c r="AC60" s="404"/>
      <c r="AD60" s="404"/>
      <c r="AE60" s="404"/>
      <c r="AF60" s="404"/>
      <c r="AG60" s="404"/>
      <c r="AH60" s="404"/>
      <c r="AI60" s="404"/>
      <c r="AJ60" s="404"/>
      <c r="AK60" s="404"/>
      <c r="AL60" s="404"/>
      <c r="AM60" s="404"/>
      <c r="AN60" s="404"/>
      <c r="AO60" s="404"/>
      <c r="AP60" s="404"/>
      <c r="AQ60" s="404"/>
      <c r="AR60" s="404"/>
      <c r="AS60" s="404"/>
    </row>
    <row r="61" spans="1:45" s="84" customFormat="1" ht="9" customHeight="1" x14ac:dyDescent="0.3">
      <c r="A61" s="1041"/>
      <c r="B61" s="1042"/>
      <c r="C61" s="1043"/>
      <c r="D61" s="1044"/>
      <c r="E61" s="406"/>
      <c r="F61" s="404"/>
      <c r="G61" s="406"/>
      <c r="H61" s="404"/>
      <c r="I61" s="288"/>
      <c r="J61" s="407" t="s">
        <v>289</v>
      </c>
      <c r="K61" s="408"/>
      <c r="L61" s="409"/>
      <c r="M61" s="408"/>
      <c r="N61" s="410"/>
      <c r="O61" s="408"/>
      <c r="P61" s="409"/>
      <c r="Q61" s="408"/>
      <c r="R61" s="410"/>
      <c r="T61" s="404"/>
      <c r="U61" s="404"/>
      <c r="V61" s="404"/>
      <c r="W61" s="404"/>
      <c r="X61" s="404"/>
      <c r="Y61" s="404"/>
      <c r="Z61" s="404"/>
      <c r="AA61" s="404"/>
      <c r="AB61" s="404"/>
      <c r="AC61" s="404"/>
      <c r="AD61" s="404"/>
      <c r="AE61" s="404"/>
      <c r="AF61" s="404"/>
      <c r="AG61" s="404"/>
      <c r="AH61" s="404"/>
      <c r="AI61" s="404"/>
      <c r="AJ61" s="404"/>
      <c r="AK61" s="404"/>
      <c r="AL61" s="404"/>
      <c r="AM61" s="404"/>
      <c r="AN61" s="404"/>
      <c r="AO61" s="404"/>
      <c r="AP61" s="404"/>
      <c r="AQ61" s="404"/>
      <c r="AR61" s="404"/>
      <c r="AS61" s="404"/>
    </row>
    <row r="62" spans="1:45" s="84" customFormat="1" ht="9" customHeight="1" x14ac:dyDescent="0.3">
      <c r="A62" s="1045"/>
      <c r="B62" s="1046"/>
      <c r="C62" s="1047"/>
      <c r="D62" s="1048"/>
      <c r="E62" s="417"/>
      <c r="F62" s="312"/>
      <c r="G62" s="417"/>
      <c r="H62" s="312"/>
      <c r="I62" s="315"/>
      <c r="J62" s="418" t="s">
        <v>290</v>
      </c>
      <c r="K62" s="282"/>
      <c r="L62" s="314"/>
      <c r="M62" s="282"/>
      <c r="N62" s="413"/>
      <c r="O62" s="282">
        <f>R4</f>
        <v>0</v>
      </c>
      <c r="P62" s="314"/>
      <c r="Q62" s="282"/>
      <c r="R62" s="419">
        <f>MIN(4,'1MD ELO VIII-U18p-LB'!Q5)</f>
        <v>4</v>
      </c>
      <c r="T62" s="404"/>
      <c r="U62" s="404"/>
      <c r="V62" s="404"/>
      <c r="W62" s="404"/>
      <c r="X62" s="404"/>
      <c r="Y62" s="404"/>
      <c r="Z62" s="404"/>
      <c r="AA62" s="404"/>
      <c r="AB62" s="404"/>
      <c r="AC62" s="404"/>
      <c r="AD62" s="404"/>
      <c r="AE62" s="404"/>
      <c r="AF62" s="404"/>
      <c r="AG62" s="404"/>
      <c r="AH62" s="404"/>
      <c r="AI62" s="404"/>
      <c r="AJ62" s="404"/>
      <c r="AK62" s="404"/>
      <c r="AL62" s="404"/>
      <c r="AM62" s="404"/>
      <c r="AN62" s="404"/>
      <c r="AO62" s="404"/>
      <c r="AP62" s="404"/>
      <c r="AQ62" s="404"/>
      <c r="AR62" s="404"/>
      <c r="AS62" s="404"/>
    </row>
    <row r="63" spans="1:45" ht="13.2" x14ac:dyDescent="0.25"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L63" s="244"/>
      <c r="AM63" s="244"/>
      <c r="AN63" s="244"/>
      <c r="AO63" s="244"/>
      <c r="AP63" s="244"/>
      <c r="AQ63" s="244"/>
      <c r="AR63" s="244"/>
      <c r="AS63" s="244"/>
    </row>
    <row r="64" spans="1:45" ht="13.2" x14ac:dyDescent="0.25"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L64" s="244"/>
      <c r="AM64" s="244"/>
      <c r="AN64" s="244"/>
      <c r="AO64" s="244"/>
      <c r="AP64" s="244"/>
      <c r="AQ64" s="244"/>
      <c r="AR64" s="244"/>
      <c r="AS64" s="244"/>
    </row>
    <row r="65" spans="20:45" ht="13.2" x14ac:dyDescent="0.25"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L65" s="244"/>
      <c r="AM65" s="244"/>
      <c r="AN65" s="244"/>
      <c r="AO65" s="244"/>
      <c r="AP65" s="244"/>
      <c r="AQ65" s="244"/>
      <c r="AR65" s="244"/>
      <c r="AS65" s="244"/>
    </row>
    <row r="66" spans="20:45" ht="13.2" x14ac:dyDescent="0.25"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L66" s="244"/>
      <c r="AM66" s="244"/>
      <c r="AN66" s="244"/>
      <c r="AO66" s="244"/>
      <c r="AP66" s="244"/>
      <c r="AQ66" s="244"/>
      <c r="AR66" s="244"/>
      <c r="AS66" s="244"/>
    </row>
    <row r="67" spans="20:45" ht="13.2" x14ac:dyDescent="0.25"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L67" s="244"/>
      <c r="AM67" s="244"/>
      <c r="AN67" s="244"/>
      <c r="AO67" s="244"/>
      <c r="AP67" s="244"/>
      <c r="AQ67" s="244"/>
      <c r="AR67" s="244"/>
      <c r="AS67" s="244"/>
    </row>
    <row r="68" spans="20:45" ht="13.2" x14ac:dyDescent="0.25"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L68" s="244"/>
      <c r="AM68" s="244"/>
      <c r="AN68" s="244"/>
      <c r="AO68" s="244"/>
      <c r="AP68" s="244"/>
      <c r="AQ68" s="244"/>
      <c r="AR68" s="244"/>
      <c r="AS68" s="244"/>
    </row>
    <row r="69" spans="20:45" ht="13.2" x14ac:dyDescent="0.25"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L69" s="244"/>
      <c r="AM69" s="244"/>
      <c r="AN69" s="244"/>
      <c r="AO69" s="244"/>
      <c r="AP69" s="244"/>
      <c r="AQ69" s="244"/>
      <c r="AR69" s="244"/>
      <c r="AS69" s="244"/>
    </row>
    <row r="70" spans="20:45" ht="13.2" x14ac:dyDescent="0.25"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L70" s="244"/>
      <c r="AM70" s="244"/>
      <c r="AN70" s="244"/>
      <c r="AO70" s="244"/>
      <c r="AP70" s="244"/>
      <c r="AQ70" s="244"/>
      <c r="AR70" s="244"/>
      <c r="AS70" s="244"/>
    </row>
    <row r="71" spans="20:45" ht="13.2" x14ac:dyDescent="0.25"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L71" s="244"/>
      <c r="AM71" s="244"/>
      <c r="AN71" s="244"/>
      <c r="AO71" s="244"/>
      <c r="AP71" s="244"/>
      <c r="AQ71" s="244"/>
      <c r="AR71" s="244"/>
      <c r="AS71" s="244"/>
    </row>
    <row r="72" spans="20:45" ht="13.2" x14ac:dyDescent="0.25"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L72" s="244"/>
      <c r="AM72" s="244"/>
      <c r="AN72" s="244"/>
      <c r="AO72" s="244"/>
      <c r="AP72" s="244"/>
      <c r="AQ72" s="244"/>
      <c r="AR72" s="244"/>
      <c r="AS72" s="244"/>
    </row>
    <row r="73" spans="20:45" ht="13.2" x14ac:dyDescent="0.25"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L73" s="244"/>
      <c r="AM73" s="244"/>
      <c r="AN73" s="244"/>
      <c r="AO73" s="244"/>
      <c r="AP73" s="244"/>
      <c r="AQ73" s="244"/>
      <c r="AR73" s="244"/>
      <c r="AS73" s="244"/>
    </row>
    <row r="74" spans="20:45" ht="13.2" x14ac:dyDescent="0.25"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L74" s="244"/>
      <c r="AM74" s="244"/>
      <c r="AN74" s="244"/>
      <c r="AO74" s="244"/>
      <c r="AP74" s="244"/>
      <c r="AQ74" s="244"/>
      <c r="AR74" s="244"/>
      <c r="AS74" s="244"/>
    </row>
    <row r="75" spans="20:45" ht="13.2" x14ac:dyDescent="0.25"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L75" s="244"/>
      <c r="AM75" s="244"/>
      <c r="AN75" s="244"/>
      <c r="AO75" s="244"/>
      <c r="AP75" s="244"/>
      <c r="AQ75" s="244"/>
      <c r="AR75" s="244"/>
      <c r="AS75" s="244"/>
    </row>
    <row r="76" spans="20:45" ht="13.2" x14ac:dyDescent="0.25"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L76" s="244"/>
      <c r="AM76" s="244"/>
      <c r="AN76" s="244"/>
      <c r="AO76" s="244"/>
      <c r="AP76" s="244"/>
      <c r="AQ76" s="244"/>
      <c r="AR76" s="244"/>
      <c r="AS76" s="244"/>
    </row>
    <row r="77" spans="20:45" ht="13.2" x14ac:dyDescent="0.25"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L77" s="244"/>
      <c r="AM77" s="244"/>
      <c r="AN77" s="244"/>
      <c r="AO77" s="244"/>
      <c r="AP77" s="244"/>
      <c r="AQ77" s="244"/>
      <c r="AR77" s="244"/>
      <c r="AS77" s="244"/>
    </row>
    <row r="78" spans="20:45" ht="13.2" x14ac:dyDescent="0.25"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L78" s="244"/>
      <c r="AM78" s="244"/>
      <c r="AN78" s="244"/>
      <c r="AO78" s="244"/>
      <c r="AP78" s="244"/>
      <c r="AQ78" s="244"/>
      <c r="AR78" s="244"/>
      <c r="AS78" s="244"/>
    </row>
    <row r="79" spans="20:45" ht="13.2" x14ac:dyDescent="0.25"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L79" s="244"/>
      <c r="AM79" s="244"/>
      <c r="AN79" s="244"/>
      <c r="AO79" s="244"/>
      <c r="AP79" s="244"/>
      <c r="AQ79" s="244"/>
      <c r="AR79" s="244"/>
      <c r="AS79" s="244"/>
    </row>
    <row r="80" spans="20:45" ht="13.2" x14ac:dyDescent="0.25"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L80" s="244"/>
      <c r="AM80" s="244"/>
      <c r="AN80" s="244"/>
      <c r="AO80" s="244"/>
      <c r="AP80" s="244"/>
      <c r="AQ80" s="244"/>
      <c r="AR80" s="244"/>
      <c r="AS80" s="244"/>
    </row>
    <row r="81" spans="20:45" ht="13.2" x14ac:dyDescent="0.25"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L81" s="244"/>
      <c r="AM81" s="244"/>
      <c r="AN81" s="244"/>
      <c r="AO81" s="244"/>
      <c r="AP81" s="244"/>
      <c r="AQ81" s="244"/>
      <c r="AR81" s="244"/>
      <c r="AS81" s="244"/>
    </row>
    <row r="82" spans="20:45" ht="13.2" x14ac:dyDescent="0.25"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L82" s="244"/>
      <c r="AM82" s="244"/>
      <c r="AN82" s="244"/>
      <c r="AO82" s="244"/>
      <c r="AP82" s="244"/>
      <c r="AQ82" s="244"/>
      <c r="AR82" s="244"/>
      <c r="AS82" s="244"/>
    </row>
    <row r="83" spans="20:45" ht="13.2" x14ac:dyDescent="0.25"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L83" s="244"/>
      <c r="AM83" s="244"/>
      <c r="AN83" s="244"/>
      <c r="AO83" s="244"/>
      <c r="AP83" s="244"/>
      <c r="AQ83" s="244"/>
      <c r="AR83" s="244"/>
      <c r="AS83" s="244"/>
    </row>
    <row r="84" spans="20:45" ht="13.2" x14ac:dyDescent="0.25"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L84" s="244"/>
      <c r="AM84" s="244"/>
      <c r="AN84" s="244"/>
      <c r="AO84" s="244"/>
      <c r="AP84" s="244"/>
      <c r="AQ84" s="244"/>
      <c r="AR84" s="244"/>
      <c r="AS84" s="244"/>
    </row>
    <row r="85" spans="20:45" ht="13.2" x14ac:dyDescent="0.25"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L85" s="244"/>
      <c r="AM85" s="244"/>
      <c r="AN85" s="244"/>
      <c r="AO85" s="244"/>
      <c r="AP85" s="244"/>
      <c r="AQ85" s="244"/>
      <c r="AR85" s="244"/>
      <c r="AS85" s="244"/>
    </row>
    <row r="86" spans="20:45" ht="13.2" x14ac:dyDescent="0.25"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L86" s="244"/>
      <c r="AM86" s="244"/>
      <c r="AN86" s="244"/>
      <c r="AO86" s="244"/>
      <c r="AP86" s="244"/>
      <c r="AQ86" s="244"/>
      <c r="AR86" s="244"/>
      <c r="AS86" s="244"/>
    </row>
    <row r="87" spans="20:45" ht="13.2" x14ac:dyDescent="0.25"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L87" s="244"/>
      <c r="AM87" s="244"/>
      <c r="AN87" s="244"/>
      <c r="AO87" s="244"/>
      <c r="AP87" s="244"/>
      <c r="AQ87" s="244"/>
      <c r="AR87" s="244"/>
      <c r="AS87" s="244"/>
    </row>
    <row r="88" spans="20:45" ht="13.2" x14ac:dyDescent="0.25"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L88" s="244"/>
      <c r="AM88" s="244"/>
      <c r="AN88" s="244"/>
      <c r="AO88" s="244"/>
      <c r="AP88" s="244"/>
      <c r="AQ88" s="244"/>
      <c r="AR88" s="244"/>
      <c r="AS88" s="244"/>
    </row>
    <row r="89" spans="20:45" ht="13.2" x14ac:dyDescent="0.25"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L89" s="244"/>
      <c r="AM89" s="244"/>
      <c r="AN89" s="244"/>
      <c r="AO89" s="244"/>
      <c r="AP89" s="244"/>
      <c r="AQ89" s="244"/>
      <c r="AR89" s="244"/>
      <c r="AS89" s="244"/>
    </row>
    <row r="90" spans="20:45" ht="13.2" x14ac:dyDescent="0.25"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L90" s="244"/>
      <c r="AM90" s="244"/>
      <c r="AN90" s="244"/>
      <c r="AO90" s="244"/>
      <c r="AP90" s="244"/>
      <c r="AQ90" s="244"/>
      <c r="AR90" s="244"/>
      <c r="AS90" s="244"/>
    </row>
    <row r="91" spans="20:45" ht="13.2" x14ac:dyDescent="0.25"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L91" s="244"/>
      <c r="AM91" s="244"/>
      <c r="AN91" s="244"/>
      <c r="AO91" s="244"/>
      <c r="AP91" s="244"/>
      <c r="AQ91" s="244"/>
      <c r="AR91" s="244"/>
      <c r="AS91" s="244"/>
    </row>
    <row r="92" spans="20:45" ht="13.2" x14ac:dyDescent="0.25"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L92" s="244"/>
      <c r="AM92" s="244"/>
      <c r="AN92" s="244"/>
      <c r="AO92" s="244"/>
      <c r="AP92" s="244"/>
      <c r="AQ92" s="244"/>
      <c r="AR92" s="244"/>
      <c r="AS92" s="244"/>
    </row>
    <row r="93" spans="20:45" ht="13.2" x14ac:dyDescent="0.25"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L93" s="244"/>
      <c r="AM93" s="244"/>
      <c r="AN93" s="244"/>
      <c r="AO93" s="244"/>
      <c r="AP93" s="244"/>
      <c r="AQ93" s="244"/>
      <c r="AR93" s="244"/>
      <c r="AS93" s="244"/>
    </row>
    <row r="94" spans="20:45" ht="13.2" x14ac:dyDescent="0.25"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L94" s="244"/>
      <c r="AM94" s="244"/>
      <c r="AN94" s="244"/>
      <c r="AO94" s="244"/>
      <c r="AP94" s="244"/>
      <c r="AQ94" s="244"/>
      <c r="AR94" s="244"/>
      <c r="AS94" s="244"/>
    </row>
    <row r="95" spans="20:45" ht="13.2" x14ac:dyDescent="0.25"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L95" s="244"/>
      <c r="AM95" s="244"/>
      <c r="AN95" s="244"/>
      <c r="AO95" s="244"/>
      <c r="AP95" s="244"/>
      <c r="AQ95" s="244"/>
      <c r="AR95" s="244"/>
      <c r="AS95" s="244"/>
    </row>
    <row r="96" spans="20:45" ht="13.2" x14ac:dyDescent="0.25"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L96" s="244"/>
      <c r="AM96" s="244"/>
      <c r="AN96" s="244"/>
      <c r="AO96" s="244"/>
      <c r="AP96" s="244"/>
      <c r="AQ96" s="244"/>
      <c r="AR96" s="244"/>
      <c r="AS96" s="244"/>
    </row>
    <row r="97" spans="20:45" ht="13.2" x14ac:dyDescent="0.25"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L97" s="244"/>
      <c r="AM97" s="244"/>
      <c r="AN97" s="244"/>
      <c r="AO97" s="244"/>
      <c r="AP97" s="244"/>
      <c r="AQ97" s="244"/>
      <c r="AR97" s="244"/>
      <c r="AS97" s="244"/>
    </row>
    <row r="98" spans="20:45" ht="13.2" x14ac:dyDescent="0.25"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L98" s="244"/>
      <c r="AM98" s="244"/>
      <c r="AN98" s="244"/>
      <c r="AO98" s="244"/>
      <c r="AP98" s="244"/>
      <c r="AQ98" s="244"/>
      <c r="AR98" s="244"/>
      <c r="AS98" s="244"/>
    </row>
    <row r="99" spans="20:45" ht="13.2" x14ac:dyDescent="0.25"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L99" s="244"/>
      <c r="AM99" s="244"/>
      <c r="AN99" s="244"/>
      <c r="AO99" s="244"/>
      <c r="AP99" s="244"/>
      <c r="AQ99" s="244"/>
      <c r="AR99" s="244"/>
      <c r="AS99" s="244"/>
    </row>
    <row r="100" spans="20:45" ht="13.2" x14ac:dyDescent="0.25"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L100" s="244"/>
      <c r="AM100" s="244"/>
      <c r="AN100" s="244"/>
      <c r="AO100" s="244"/>
      <c r="AP100" s="244"/>
      <c r="AQ100" s="244"/>
      <c r="AR100" s="244"/>
      <c r="AS100" s="244"/>
    </row>
    <row r="101" spans="20:45" ht="13.2" x14ac:dyDescent="0.25"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L101" s="244"/>
      <c r="AM101" s="244"/>
      <c r="AN101" s="244"/>
      <c r="AO101" s="244"/>
      <c r="AP101" s="244"/>
      <c r="AQ101" s="244"/>
      <c r="AR101" s="244"/>
      <c r="AS101" s="244"/>
    </row>
    <row r="102" spans="20:45" ht="13.2" x14ac:dyDescent="0.25"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L102" s="244"/>
      <c r="AM102" s="244"/>
      <c r="AN102" s="244"/>
      <c r="AO102" s="244"/>
      <c r="AP102" s="244"/>
      <c r="AQ102" s="244"/>
      <c r="AR102" s="244"/>
      <c r="AS102" s="244"/>
    </row>
    <row r="103" spans="20:45" ht="13.2" x14ac:dyDescent="0.25"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L103" s="244"/>
      <c r="AM103" s="244"/>
      <c r="AN103" s="244"/>
      <c r="AO103" s="244"/>
      <c r="AP103" s="244"/>
      <c r="AQ103" s="244"/>
      <c r="AR103" s="244"/>
      <c r="AS103" s="244"/>
    </row>
    <row r="104" spans="20:45" ht="13.2" x14ac:dyDescent="0.25"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L104" s="244"/>
      <c r="AM104" s="244"/>
      <c r="AN104" s="244"/>
      <c r="AO104" s="244"/>
      <c r="AP104" s="244"/>
      <c r="AQ104" s="244"/>
      <c r="AR104" s="244"/>
      <c r="AS104" s="244"/>
    </row>
    <row r="105" spans="20:45" ht="13.2" x14ac:dyDescent="0.25"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L105" s="244"/>
      <c r="AM105" s="244"/>
      <c r="AN105" s="244"/>
      <c r="AO105" s="244"/>
      <c r="AP105" s="244"/>
      <c r="AQ105" s="244"/>
      <c r="AR105" s="244"/>
      <c r="AS105" s="244"/>
    </row>
    <row r="106" spans="20:45" ht="13.2" x14ac:dyDescent="0.25"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L106" s="244"/>
      <c r="AM106" s="244"/>
      <c r="AN106" s="244"/>
      <c r="AO106" s="244"/>
      <c r="AP106" s="244"/>
      <c r="AQ106" s="244"/>
      <c r="AR106" s="244"/>
      <c r="AS106" s="244"/>
    </row>
    <row r="107" spans="20:45" ht="13.2" x14ac:dyDescent="0.25"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L107" s="244"/>
      <c r="AM107" s="244"/>
      <c r="AN107" s="244"/>
      <c r="AO107" s="244"/>
      <c r="AP107" s="244"/>
      <c r="AQ107" s="244"/>
      <c r="AR107" s="244"/>
      <c r="AS107" s="244"/>
    </row>
    <row r="108" spans="20:45" ht="13.2" x14ac:dyDescent="0.25"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L108" s="244"/>
      <c r="AM108" s="244"/>
      <c r="AN108" s="244"/>
      <c r="AO108" s="244"/>
      <c r="AP108" s="244"/>
      <c r="AQ108" s="244"/>
      <c r="AR108" s="244"/>
      <c r="AS108" s="244"/>
    </row>
    <row r="109" spans="20:45" ht="13.2" x14ac:dyDescent="0.25"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L109" s="244"/>
      <c r="AM109" s="244"/>
      <c r="AN109" s="244"/>
      <c r="AO109" s="244"/>
      <c r="AP109" s="244"/>
      <c r="AQ109" s="244"/>
      <c r="AR109" s="244"/>
      <c r="AS109" s="244"/>
    </row>
    <row r="110" spans="20:45" ht="13.2" x14ac:dyDescent="0.25"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L110" s="244"/>
      <c r="AM110" s="244"/>
      <c r="AN110" s="244"/>
      <c r="AO110" s="244"/>
      <c r="AP110" s="244"/>
      <c r="AQ110" s="244"/>
      <c r="AR110" s="244"/>
      <c r="AS110" s="244"/>
    </row>
    <row r="111" spans="20:45" ht="13.2" x14ac:dyDescent="0.25"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L111" s="244"/>
      <c r="AM111" s="244"/>
      <c r="AN111" s="244"/>
      <c r="AO111" s="244"/>
      <c r="AP111" s="244"/>
      <c r="AQ111" s="244"/>
      <c r="AR111" s="244"/>
      <c r="AS111" s="244"/>
    </row>
    <row r="112" spans="20:45" ht="13.2" x14ac:dyDescent="0.25"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L112" s="244"/>
      <c r="AM112" s="244"/>
      <c r="AN112" s="244"/>
      <c r="AO112" s="244"/>
      <c r="AP112" s="244"/>
      <c r="AQ112" s="244"/>
      <c r="AR112" s="244"/>
      <c r="AS112" s="244"/>
    </row>
    <row r="113" spans="20:45" ht="13.2" x14ac:dyDescent="0.25"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L113" s="244"/>
      <c r="AM113" s="244"/>
      <c r="AN113" s="244"/>
      <c r="AO113" s="244"/>
      <c r="AP113" s="244"/>
      <c r="AQ113" s="244"/>
      <c r="AR113" s="244"/>
      <c r="AS113" s="244"/>
    </row>
    <row r="114" spans="20:45" ht="13.2" x14ac:dyDescent="0.25"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L114" s="244"/>
      <c r="AM114" s="244"/>
      <c r="AN114" s="244"/>
      <c r="AO114" s="244"/>
      <c r="AP114" s="244"/>
      <c r="AQ114" s="244"/>
      <c r="AR114" s="244"/>
      <c r="AS114" s="244"/>
    </row>
    <row r="115" spans="20:45" ht="13.2" x14ac:dyDescent="0.25"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L115" s="244"/>
      <c r="AM115" s="244"/>
      <c r="AN115" s="244"/>
      <c r="AO115" s="244"/>
      <c r="AP115" s="244"/>
      <c r="AQ115" s="244"/>
      <c r="AR115" s="244"/>
      <c r="AS115" s="244"/>
    </row>
    <row r="116" spans="20:45" ht="13.2" x14ac:dyDescent="0.25"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L116" s="244"/>
      <c r="AM116" s="244"/>
      <c r="AN116" s="244"/>
      <c r="AO116" s="244"/>
      <c r="AP116" s="244"/>
      <c r="AQ116" s="244"/>
      <c r="AR116" s="244"/>
      <c r="AS116" s="244"/>
    </row>
    <row r="117" spans="20:45" ht="13.2" x14ac:dyDescent="0.25"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L117" s="244"/>
      <c r="AM117" s="244"/>
      <c r="AN117" s="244"/>
      <c r="AO117" s="244"/>
      <c r="AP117" s="244"/>
      <c r="AQ117" s="244"/>
      <c r="AR117" s="244"/>
      <c r="AS117" s="244"/>
    </row>
    <row r="118" spans="20:45" ht="13.2" x14ac:dyDescent="0.25"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L118" s="244"/>
      <c r="AM118" s="244"/>
      <c r="AN118" s="244"/>
      <c r="AO118" s="244"/>
      <c r="AP118" s="244"/>
      <c r="AQ118" s="244"/>
      <c r="AR118" s="244"/>
      <c r="AS118" s="244"/>
    </row>
    <row r="119" spans="20:45" ht="13.2" x14ac:dyDescent="0.25"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L119" s="244"/>
      <c r="AM119" s="244"/>
      <c r="AN119" s="244"/>
      <c r="AO119" s="244"/>
      <c r="AP119" s="244"/>
      <c r="AQ119" s="244"/>
      <c r="AR119" s="244"/>
      <c r="AS119" s="244"/>
    </row>
    <row r="120" spans="20:45" ht="13.2" x14ac:dyDescent="0.25"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L120" s="244"/>
      <c r="AM120" s="244"/>
      <c r="AN120" s="244"/>
      <c r="AO120" s="244"/>
      <c r="AP120" s="244"/>
      <c r="AQ120" s="244"/>
      <c r="AR120" s="244"/>
      <c r="AS120" s="244"/>
    </row>
    <row r="121" spans="20:45" ht="13.2" x14ac:dyDescent="0.25"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L121" s="244"/>
      <c r="AM121" s="244"/>
      <c r="AN121" s="244"/>
      <c r="AO121" s="244"/>
      <c r="AP121" s="244"/>
      <c r="AQ121" s="244"/>
      <c r="AR121" s="244"/>
      <c r="AS121" s="244"/>
    </row>
    <row r="122" spans="20:45" ht="13.2" x14ac:dyDescent="0.25"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L122" s="244"/>
      <c r="AM122" s="244"/>
      <c r="AN122" s="244"/>
      <c r="AO122" s="244"/>
      <c r="AP122" s="244"/>
      <c r="AQ122" s="244"/>
      <c r="AR122" s="244"/>
      <c r="AS122" s="244"/>
    </row>
    <row r="123" spans="20:45" ht="13.2" x14ac:dyDescent="0.25"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L123" s="244"/>
      <c r="AM123" s="244"/>
      <c r="AN123" s="244"/>
      <c r="AO123" s="244"/>
      <c r="AP123" s="244"/>
      <c r="AQ123" s="244"/>
      <c r="AR123" s="244"/>
      <c r="AS123" s="244"/>
    </row>
    <row r="124" spans="20:45" ht="13.2" x14ac:dyDescent="0.25"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L124" s="244"/>
      <c r="AM124" s="244"/>
      <c r="AN124" s="244"/>
      <c r="AO124" s="244"/>
      <c r="AP124" s="244"/>
      <c r="AQ124" s="244"/>
      <c r="AR124" s="244"/>
      <c r="AS124" s="244"/>
    </row>
    <row r="125" spans="20:45" ht="13.2" x14ac:dyDescent="0.25"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L125" s="244"/>
      <c r="AM125" s="244"/>
      <c r="AN125" s="244"/>
      <c r="AO125" s="244"/>
      <c r="AP125" s="244"/>
      <c r="AQ125" s="244"/>
      <c r="AR125" s="244"/>
      <c r="AS125" s="244"/>
    </row>
    <row r="126" spans="20:45" ht="13.2" x14ac:dyDescent="0.25"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L126" s="244"/>
      <c r="AM126" s="244"/>
      <c r="AN126" s="244"/>
      <c r="AO126" s="244"/>
      <c r="AP126" s="244"/>
      <c r="AQ126" s="244"/>
      <c r="AR126" s="244"/>
      <c r="AS126" s="244"/>
    </row>
    <row r="127" spans="20:45" ht="13.2" x14ac:dyDescent="0.25"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L127" s="244"/>
      <c r="AM127" s="244"/>
      <c r="AN127" s="244"/>
      <c r="AO127" s="244"/>
      <c r="AP127" s="244"/>
      <c r="AQ127" s="244"/>
      <c r="AR127" s="244"/>
      <c r="AS127" s="244"/>
    </row>
    <row r="128" spans="20:45" ht="13.2" x14ac:dyDescent="0.25"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L128" s="244"/>
      <c r="AM128" s="244"/>
      <c r="AN128" s="244"/>
      <c r="AO128" s="244"/>
      <c r="AP128" s="244"/>
      <c r="AQ128" s="244"/>
      <c r="AR128" s="244"/>
      <c r="AS128" s="244"/>
    </row>
    <row r="129" spans="20:45" ht="13.2" x14ac:dyDescent="0.25"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L129" s="244"/>
      <c r="AM129" s="244"/>
      <c r="AN129" s="244"/>
      <c r="AO129" s="244"/>
      <c r="AP129" s="244"/>
      <c r="AQ129" s="244"/>
      <c r="AR129" s="244"/>
      <c r="AS129" s="244"/>
    </row>
    <row r="130" spans="20:45" ht="13.2" x14ac:dyDescent="0.25"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L130" s="244"/>
      <c r="AM130" s="244"/>
      <c r="AN130" s="244"/>
      <c r="AO130" s="244"/>
      <c r="AP130" s="244"/>
      <c r="AQ130" s="244"/>
      <c r="AR130" s="244"/>
      <c r="AS130" s="244"/>
    </row>
    <row r="131" spans="20:45" ht="13.2" x14ac:dyDescent="0.25"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L131" s="244"/>
      <c r="AM131" s="244"/>
      <c r="AN131" s="244"/>
      <c r="AO131" s="244"/>
      <c r="AP131" s="244"/>
      <c r="AQ131" s="244"/>
      <c r="AR131" s="244"/>
      <c r="AS131" s="244"/>
    </row>
    <row r="132" spans="20:45" ht="13.2" x14ac:dyDescent="0.25"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L132" s="244"/>
      <c r="AM132" s="244"/>
      <c r="AN132" s="244"/>
      <c r="AO132" s="244"/>
      <c r="AP132" s="244"/>
      <c r="AQ132" s="244"/>
      <c r="AR132" s="244"/>
      <c r="AS132" s="244"/>
    </row>
    <row r="133" spans="20:45" ht="13.2" x14ac:dyDescent="0.25"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L133" s="244"/>
      <c r="AM133" s="244"/>
      <c r="AN133" s="244"/>
      <c r="AO133" s="244"/>
      <c r="AP133" s="244"/>
      <c r="AQ133" s="244"/>
      <c r="AR133" s="244"/>
      <c r="AS133" s="244"/>
    </row>
    <row r="134" spans="20:45" ht="13.2" x14ac:dyDescent="0.25"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L134" s="244"/>
      <c r="AM134" s="244"/>
      <c r="AN134" s="244"/>
      <c r="AO134" s="244"/>
      <c r="AP134" s="244"/>
      <c r="AQ134" s="244"/>
      <c r="AR134" s="244"/>
      <c r="AS134" s="244"/>
    </row>
    <row r="135" spans="20:45" ht="13.2" x14ac:dyDescent="0.25"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L135" s="244"/>
      <c r="AM135" s="244"/>
      <c r="AN135" s="244"/>
      <c r="AO135" s="244"/>
      <c r="AP135" s="244"/>
      <c r="AQ135" s="244"/>
      <c r="AR135" s="244"/>
      <c r="AS135" s="244"/>
    </row>
    <row r="136" spans="20:45" ht="13.2" x14ac:dyDescent="0.25"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L136" s="244"/>
      <c r="AM136" s="244"/>
      <c r="AN136" s="244"/>
      <c r="AO136" s="244"/>
      <c r="AP136" s="244"/>
      <c r="AQ136" s="244"/>
      <c r="AR136" s="244"/>
      <c r="AS136" s="244"/>
    </row>
    <row r="137" spans="20:45" ht="13.2" x14ac:dyDescent="0.25"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L137" s="244"/>
      <c r="AM137" s="244"/>
      <c r="AN137" s="244"/>
      <c r="AO137" s="244"/>
      <c r="AP137" s="244"/>
      <c r="AQ137" s="244"/>
      <c r="AR137" s="244"/>
      <c r="AS137" s="244"/>
    </row>
    <row r="138" spans="20:45" ht="13.2" x14ac:dyDescent="0.25"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L138" s="244"/>
      <c r="AM138" s="244"/>
      <c r="AN138" s="244"/>
      <c r="AO138" s="244"/>
      <c r="AP138" s="244"/>
      <c r="AQ138" s="244"/>
      <c r="AR138" s="244"/>
      <c r="AS138" s="244"/>
    </row>
    <row r="139" spans="20:45" ht="13.2" x14ac:dyDescent="0.25"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L139" s="244"/>
      <c r="AM139" s="244"/>
      <c r="AN139" s="244"/>
      <c r="AO139" s="244"/>
      <c r="AP139" s="244"/>
      <c r="AQ139" s="244"/>
      <c r="AR139" s="244"/>
      <c r="AS139" s="244"/>
    </row>
    <row r="140" spans="20:45" ht="13.2" x14ac:dyDescent="0.25"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L140" s="244"/>
      <c r="AM140" s="244"/>
      <c r="AN140" s="244"/>
      <c r="AO140" s="244"/>
      <c r="AP140" s="244"/>
      <c r="AQ140" s="244"/>
      <c r="AR140" s="244"/>
      <c r="AS140" s="244"/>
    </row>
  </sheetData>
  <sheetProtection selectLockedCells="1" selectUnlockedCells="1"/>
  <mergeCells count="1">
    <mergeCell ref="A4:C4"/>
  </mergeCells>
  <conditionalFormatting sqref="O16">
    <cfRule type="expression" dxfId="16" priority="1" stopIfTrue="1">
      <formula>AND($O$1="CU",O16="Umpire")</formula>
    </cfRule>
    <cfRule type="expression" dxfId="15" priority="2" stopIfTrue="1">
      <formula>AND($O$1="CU",O16&lt;&gt;"Umpire",P16&lt;&gt;"")</formula>
    </cfRule>
    <cfRule type="expression" dxfId="14" priority="3" stopIfTrue="1">
      <formula>AND($O$1="CU",O16&lt;&gt;"Umpire")</formula>
    </cfRule>
  </conditionalFormatting>
  <conditionalFormatting sqref="H7 H9 H11 H13 H15 H17 H19 H21 G22:I22 G24:I24 G26:I26 G28:I28 G30:I30 G32:I32 G34:I34 G36:I36 G38:I38 G40:I40 G42:I42 G44:I44 G46:I46 G48:I48 G50:I50">
    <cfRule type="expression" dxfId="13" priority="4" stopIfTrue="1">
      <formula>NA()</formula>
    </cfRule>
  </conditionalFormatting>
  <conditionalFormatting sqref="I8 K10 I12 M14 I16 K18 I20 I23 K25 I27 M29 I31 K33 I35 I39 K41 I43 M45 I47 K49 I51">
    <cfRule type="expression" dxfId="12" priority="5" stopIfTrue="1">
      <formula>AND($O$1="CU",I8="Umpire")</formula>
    </cfRule>
    <cfRule type="expression" dxfId="11" priority="6" stopIfTrue="1">
      <formula>AND($O$1="CU",I8&lt;&gt;"Umpire",J8&lt;&gt;"")</formula>
    </cfRule>
    <cfRule type="expression" dxfId="10" priority="7" stopIfTrue="1">
      <formula>AND($O$1="CU",I8&lt;&gt;"Umpire")</formula>
    </cfRule>
  </conditionalFormatting>
  <conditionalFormatting sqref="E22 E24 E26 E28 E30 E32 E34 E36 E38 E40 E42 E44 E46 E48 E50 E52">
    <cfRule type="expression" dxfId="9" priority="8" stopIfTrue="1">
      <formula>AND($E22&lt;9,$C22&gt;0)</formula>
    </cfRule>
  </conditionalFormatting>
  <conditionalFormatting sqref="F22 F24 F26 F28 F30 F32 F34 F36 F38 F40 F42 F44 F46 F48 F50">
    <cfRule type="cellIs" dxfId="8" priority="9" stopIfTrue="1" operator="equal">
      <formula>"Bye"</formula>
    </cfRule>
    <cfRule type="expression" dxfId="7" priority="10" stopIfTrue="1">
      <formula>AND($E22&lt;9,$C22&gt;0)</formula>
    </cfRule>
  </conditionalFormatting>
  <conditionalFormatting sqref="K8 M10 K12 O14 K16 M18 K20 K23 M25 K27 O29 K31 M33 K35 K39 M41 K43 O45 K47 M49 K51">
    <cfRule type="expression" dxfId="6" priority="11" stopIfTrue="1">
      <formula>J8="as"</formula>
    </cfRule>
    <cfRule type="expression" dxfId="5" priority="12" stopIfTrue="1">
      <formula>J8="bs"</formula>
    </cfRule>
  </conditionalFormatting>
  <conditionalFormatting sqref="B22 B24 B26 B28 B30 B32 B34 B36 B38 B40 B42 B44 B46 B48 B50 B52">
    <cfRule type="cellIs" dxfId="4" priority="13" stopIfTrue="1" operator="equal">
      <formula>"QA"</formula>
    </cfRule>
    <cfRule type="cellIs" dxfId="3" priority="14" stopIfTrue="1" operator="equal">
      <formula>"DA"</formula>
    </cfRule>
  </conditionalFormatting>
  <conditionalFormatting sqref="J8 L10 J12 N14 J16 L18 J20 R62">
    <cfRule type="expression" dxfId="2" priority="15" stopIfTrue="1">
      <formula>$O$1="CU"</formula>
    </cfRule>
  </conditionalFormatting>
  <conditionalFormatting sqref="E7 E21">
    <cfRule type="expression" dxfId="1" priority="16" stopIfTrue="1">
      <formula>$E7&lt;5</formula>
    </cfRule>
  </conditionalFormatting>
  <conditionalFormatting sqref="F7 F9 F11 F13 F15 F17 F19 F21">
    <cfRule type="cellIs" dxfId="0" priority="17" stopIfTrue="1" operator="equal">
      <formula>"Bye"</formula>
    </cfRule>
  </conditionalFormatting>
  <dataValidations count="1">
    <dataValidation type="list" operator="equal" allowBlank="1" sqref="I8 K10 I12 M14 I16 O16 K18 I20 I23 K25 I27 M29 I31 K33 I35 I39 K41 I43 M45 I47 K49 I51" xr:uid="{347012A2-7B1E-4464-B617-22DD4C9BF68C}">
      <formula1>NA()</formula1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portrait" useFirstPageNumber="1" horizontalDpi="300" verticalDpi="300"/>
  <headerFooter alignWithMargins="0">
    <oddHeader>&amp;C&amp;A</oddHeader>
    <oddFooter>&amp;COldal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9331" r:id="rId3" name="Button 1">
              <controlPr defaultSize="0" print="0" autoFill="0" autoLine="0" autoPict="0" altText="">
                <anchor>
                  <from>
                    <xdr:col>12</xdr:col>
                    <xdr:colOff>640080</xdr:colOff>
                    <xdr:row>0</xdr:row>
                    <xdr:rowOff>7620</xdr:rowOff>
                  </from>
                  <to>
                    <xdr:col>14</xdr:col>
                    <xdr:colOff>457200</xdr:colOff>
                    <xdr:row>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9332" r:id="rId4" name="Button 2">
              <controlPr defaultSize="0" print="0" autoFill="0" autoLine="0" autoPict="0" altText="">
                <anchor>
                  <from>
                    <xdr:col>12</xdr:col>
                    <xdr:colOff>632460</xdr:colOff>
                    <xdr:row>0</xdr:row>
                    <xdr:rowOff>228600</xdr:rowOff>
                  </from>
                  <to>
                    <xdr:col>14</xdr:col>
                    <xdr:colOff>457200</xdr:colOff>
                    <xdr:row>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98</vt:i4>
      </vt:variant>
      <vt:variant>
        <vt:lpstr>Névvel ellátott tartományok</vt:lpstr>
      </vt:variant>
      <vt:variant>
        <vt:i4>290</vt:i4>
      </vt:variant>
    </vt:vector>
  </HeadingPairs>
  <TitlesOfParts>
    <vt:vector size="388" baseType="lpstr">
      <vt:lpstr>Játékrend</vt:lpstr>
      <vt:lpstr>Nevezések</vt:lpstr>
      <vt:lpstr>Altalanos I-U8-FB</vt:lpstr>
      <vt:lpstr>Birók I-U8-FB</vt:lpstr>
      <vt:lpstr>1MD ELO I-U8-FB</vt:lpstr>
      <vt:lpstr>1E3 I-U8-FB</vt:lpstr>
      <vt:lpstr>Altalanos I-U8-LB</vt:lpstr>
      <vt:lpstr>Birók I-U8-LB</vt:lpstr>
      <vt:lpstr>1MD ELO I-U8-LB</vt:lpstr>
      <vt:lpstr>1MD 8 I-U8-LB</vt:lpstr>
      <vt:lpstr>Altalanos II-U10-FA</vt:lpstr>
      <vt:lpstr>Birók II-U10-FA</vt:lpstr>
      <vt:lpstr>1MD ELO II-U10-FA</vt:lpstr>
      <vt:lpstr>1E3 II-U10-FA</vt:lpstr>
      <vt:lpstr>Altalanos II-U10-FB</vt:lpstr>
      <vt:lpstr>Birók II-U10-FB</vt:lpstr>
      <vt:lpstr>1MD ELO II-U10-FB</vt:lpstr>
      <vt:lpstr>1MD 16 II-U10-FB</vt:lpstr>
      <vt:lpstr>Altalanos II-U10-LA</vt:lpstr>
      <vt:lpstr>Birók II-U10-LA</vt:lpstr>
      <vt:lpstr>1MD ELO II-U10-LA</vt:lpstr>
      <vt:lpstr>1MD 8 II-U10-LA</vt:lpstr>
      <vt:lpstr>Altalanos II-U10-LB</vt:lpstr>
      <vt:lpstr>Birók II-U10-LB</vt:lpstr>
      <vt:lpstr>1MD ELO II-U10-LB</vt:lpstr>
      <vt:lpstr>1MD 8 II-U10-LB</vt:lpstr>
      <vt:lpstr>Altalanos III-U11-FA</vt:lpstr>
      <vt:lpstr>Birók III-U11-FA</vt:lpstr>
      <vt:lpstr>1MD ELO III-U11-FA</vt:lpstr>
      <vt:lpstr>1MD 8 III-U11-FA</vt:lpstr>
      <vt:lpstr>Altalanos III-U11-FB</vt:lpstr>
      <vt:lpstr>Birók III-U11-FB</vt:lpstr>
      <vt:lpstr>1MD ELO III-U11-FB</vt:lpstr>
      <vt:lpstr>1MD 16 III-U11-FB</vt:lpstr>
      <vt:lpstr>Altalanos III-U11-LB</vt:lpstr>
      <vt:lpstr>Birók III-U11-LB</vt:lpstr>
      <vt:lpstr>1MD ELO III-U11-LB</vt:lpstr>
      <vt:lpstr>1E6 III-U11-LB</vt:lpstr>
      <vt:lpstr>Altalanos IV-U12-FA</vt:lpstr>
      <vt:lpstr>Birók IV-U12-FA</vt:lpstr>
      <vt:lpstr>1MD ELO IV-U12-FA</vt:lpstr>
      <vt:lpstr>1E3 IV-U12-FA</vt:lpstr>
      <vt:lpstr>Altalanos IV-U12-FB</vt:lpstr>
      <vt:lpstr>Birók IV-U12-FB</vt:lpstr>
      <vt:lpstr>1MD ELO IV-U12-FB</vt:lpstr>
      <vt:lpstr>1E5 IV-U12-FB</vt:lpstr>
      <vt:lpstr>Altalanos IV-U12-LB</vt:lpstr>
      <vt:lpstr>Birók IV-U12-LB</vt:lpstr>
      <vt:lpstr>1MD ELO IV-U12-LB</vt:lpstr>
      <vt:lpstr>1E3 IV-U12-LB</vt:lpstr>
      <vt:lpstr>Altalanos V-U14-FA</vt:lpstr>
      <vt:lpstr>Birók V-U14-FA</vt:lpstr>
      <vt:lpstr>1MD ELO V-U14-FA</vt:lpstr>
      <vt:lpstr>1MD 8 V-U14-FA</vt:lpstr>
      <vt:lpstr>Altalanos V-U14-FB</vt:lpstr>
      <vt:lpstr>Birók V-U14-FB</vt:lpstr>
      <vt:lpstr>1MD ELO V-U14-FB</vt:lpstr>
      <vt:lpstr>1E4 V-U14-FB</vt:lpstr>
      <vt:lpstr>Altalanos V-U14-LB</vt:lpstr>
      <vt:lpstr>Birók V-U14-LB</vt:lpstr>
      <vt:lpstr>1MD ELO V-U14-LB</vt:lpstr>
      <vt:lpstr>1E3 V-U14-LB</vt:lpstr>
      <vt:lpstr>Altalanos VI-U16-FA</vt:lpstr>
      <vt:lpstr>Birók VI-U16-FA</vt:lpstr>
      <vt:lpstr>1MD ELO VI-U16-FA</vt:lpstr>
      <vt:lpstr>1MD 8 VI-U16-FA</vt:lpstr>
      <vt:lpstr>Altalanos VI-U16-FB</vt:lpstr>
      <vt:lpstr>Birók VI-U16-FB</vt:lpstr>
      <vt:lpstr>1MD ELO VI-U16-FB</vt:lpstr>
      <vt:lpstr>1E6 VI-U16-FB</vt:lpstr>
      <vt:lpstr>Altalanos VI-U16-LA</vt:lpstr>
      <vt:lpstr>Birók VI-U16-LA</vt:lpstr>
      <vt:lpstr>1MD ELO VI-U16-LA</vt:lpstr>
      <vt:lpstr>1MD 8 VI-U16-LA</vt:lpstr>
      <vt:lpstr>Altalanos VI-U16-LB</vt:lpstr>
      <vt:lpstr>Birók VI-U16-LB</vt:lpstr>
      <vt:lpstr>1MD ELO VI-U16-LB</vt:lpstr>
      <vt:lpstr>1MD 8 VI-U16-LB</vt:lpstr>
      <vt:lpstr>Altalanos VII-U18-FA</vt:lpstr>
      <vt:lpstr>Birók VII-U18-FA</vt:lpstr>
      <vt:lpstr>1MD ELO VII-U18-FA</vt:lpstr>
      <vt:lpstr>1MD 8 VII-U18-FA</vt:lpstr>
      <vt:lpstr>Altalanos VII-U18-FB</vt:lpstr>
      <vt:lpstr>Birók VII-U18-FB</vt:lpstr>
      <vt:lpstr>1MD ELO VII-U18-FB</vt:lpstr>
      <vt:lpstr>1E7 VII-U18-FB</vt:lpstr>
      <vt:lpstr>Altalanos VII-U18-LB</vt:lpstr>
      <vt:lpstr>Birók VII-U18-LB</vt:lpstr>
      <vt:lpstr>1MD ELO VII-U18-LB</vt:lpstr>
      <vt:lpstr>1E4 VII-U18-LB</vt:lpstr>
      <vt:lpstr>Altalanos VIII-U18p-FB</vt:lpstr>
      <vt:lpstr>Birók VIII-U18p-FB</vt:lpstr>
      <vt:lpstr>1MD ELO VIII-U18p-FB</vt:lpstr>
      <vt:lpstr>1MD 8 VIII-U18p-FB</vt:lpstr>
      <vt:lpstr>Altalanos VIII-U18p-LB</vt:lpstr>
      <vt:lpstr>Birók VIII-U18p-LB</vt:lpstr>
      <vt:lpstr>1MD ELO VIII-U18p-LB</vt:lpstr>
      <vt:lpstr>1MD 8 VIII-U18p-LB</vt:lpstr>
      <vt:lpstr>'1E3 II-U10-FA'!_xlnm_Print_Area</vt:lpstr>
      <vt:lpstr>'1E3 I-U8-FB'!_xlnm_Print_Area</vt:lpstr>
      <vt:lpstr>'1E3 IV-U12-FA'!_xlnm_Print_Area</vt:lpstr>
      <vt:lpstr>'1E3 IV-U12-LB'!_xlnm_Print_Area</vt:lpstr>
      <vt:lpstr>'1E3 V-U14-LB'!_xlnm_Print_Area</vt:lpstr>
      <vt:lpstr>'1E4 VII-U18-LB'!_xlnm_Print_Area</vt:lpstr>
      <vt:lpstr>'1E4 V-U14-FB'!_xlnm_Print_Area</vt:lpstr>
      <vt:lpstr>'1E5 IV-U12-FB'!_xlnm_Print_Area</vt:lpstr>
      <vt:lpstr>'1E6 III-U11-LB'!_xlnm_Print_Area</vt:lpstr>
      <vt:lpstr>'1E6 VI-U16-FB'!_xlnm_Print_Area</vt:lpstr>
      <vt:lpstr>'1E7 VII-U18-FB'!_xlnm_Print_Area</vt:lpstr>
      <vt:lpstr>'1MD 16 III-U11-FB'!_xlnm_Print_Area</vt:lpstr>
      <vt:lpstr>'1MD 16 II-U10-FB'!_xlnm_Print_Area</vt:lpstr>
      <vt:lpstr>'1MD 8 III-U11-FA'!_xlnm_Print_Area</vt:lpstr>
      <vt:lpstr>'1MD 8 II-U10-LA'!_xlnm_Print_Area</vt:lpstr>
      <vt:lpstr>'1MD 8 II-U10-LB'!_xlnm_Print_Area</vt:lpstr>
      <vt:lpstr>'1MD 8 I-U8-LB'!_xlnm_Print_Area</vt:lpstr>
      <vt:lpstr>'1MD 8 VIII-U18p-FB'!_xlnm_Print_Area</vt:lpstr>
      <vt:lpstr>'1MD 8 VIII-U18p-LB'!_xlnm_Print_Area</vt:lpstr>
      <vt:lpstr>'1MD 8 VII-U18-FA'!_xlnm_Print_Area</vt:lpstr>
      <vt:lpstr>'1MD 8 VI-U16-FA'!_xlnm_Print_Area</vt:lpstr>
      <vt:lpstr>'1MD 8 VI-U16-LA'!_xlnm_Print_Area</vt:lpstr>
      <vt:lpstr>'1MD 8 VI-U16-LB'!_xlnm_Print_Area</vt:lpstr>
      <vt:lpstr>'1MD 8 V-U14-FA'!_xlnm_Print_Area</vt:lpstr>
      <vt:lpstr>'1MD ELO III-U11-FA'!_xlnm_Print_Area</vt:lpstr>
      <vt:lpstr>'1MD ELO III-U11-FB'!_xlnm_Print_Area</vt:lpstr>
      <vt:lpstr>'1MD ELO III-U11-LB'!_xlnm_Print_Area</vt:lpstr>
      <vt:lpstr>'1MD ELO II-U10-FA'!_xlnm_Print_Area</vt:lpstr>
      <vt:lpstr>'1MD ELO II-U10-FB'!_xlnm_Print_Area</vt:lpstr>
      <vt:lpstr>'1MD ELO II-U10-LA'!_xlnm_Print_Area</vt:lpstr>
      <vt:lpstr>'1MD ELO II-U10-LB'!_xlnm_Print_Area</vt:lpstr>
      <vt:lpstr>'1MD ELO I-U8-FB'!_xlnm_Print_Area</vt:lpstr>
      <vt:lpstr>'1MD ELO I-U8-LB'!_xlnm_Print_Area</vt:lpstr>
      <vt:lpstr>'1MD ELO IV-U12-FA'!_xlnm_Print_Area</vt:lpstr>
      <vt:lpstr>'1MD ELO IV-U12-FB'!_xlnm_Print_Area</vt:lpstr>
      <vt:lpstr>'1MD ELO IV-U12-LB'!_xlnm_Print_Area</vt:lpstr>
      <vt:lpstr>'1MD ELO VIII-U18p-FB'!_xlnm_Print_Area</vt:lpstr>
      <vt:lpstr>'1MD ELO VIII-U18p-LB'!_xlnm_Print_Area</vt:lpstr>
      <vt:lpstr>'1MD ELO VII-U18-FA'!_xlnm_Print_Area</vt:lpstr>
      <vt:lpstr>'1MD ELO VII-U18-FB'!_xlnm_Print_Area</vt:lpstr>
      <vt:lpstr>'1MD ELO VII-U18-LB'!_xlnm_Print_Area</vt:lpstr>
      <vt:lpstr>'1MD ELO VI-U16-FA'!_xlnm_Print_Area</vt:lpstr>
      <vt:lpstr>'1MD ELO VI-U16-FB'!_xlnm_Print_Area</vt:lpstr>
      <vt:lpstr>'1MD ELO VI-U16-LA'!_xlnm_Print_Area</vt:lpstr>
      <vt:lpstr>'1MD ELO VI-U16-LB'!_xlnm_Print_Area</vt:lpstr>
      <vt:lpstr>'1MD ELO V-U14-FA'!_xlnm_Print_Area</vt:lpstr>
      <vt:lpstr>'1MD ELO V-U14-FB'!_xlnm_Print_Area</vt:lpstr>
      <vt:lpstr>'1MD ELO V-U14-LB'!_xlnm_Print_Area</vt:lpstr>
      <vt:lpstr>'Birók III-U11-FA'!_xlnm_Print_Area</vt:lpstr>
      <vt:lpstr>'Birók III-U11-FB'!_xlnm_Print_Area</vt:lpstr>
      <vt:lpstr>'Birók III-U11-LB'!_xlnm_Print_Area</vt:lpstr>
      <vt:lpstr>'Birók II-U10-FA'!_xlnm_Print_Area</vt:lpstr>
      <vt:lpstr>'Birók II-U10-FB'!_xlnm_Print_Area</vt:lpstr>
      <vt:lpstr>'Birók II-U10-LA'!_xlnm_Print_Area</vt:lpstr>
      <vt:lpstr>'Birók II-U10-LB'!_xlnm_Print_Area</vt:lpstr>
      <vt:lpstr>'Birók I-U8-FB'!_xlnm_Print_Area</vt:lpstr>
      <vt:lpstr>'Birók I-U8-LB'!_xlnm_Print_Area</vt:lpstr>
      <vt:lpstr>'Birók IV-U12-FA'!_xlnm_Print_Area</vt:lpstr>
      <vt:lpstr>'Birók IV-U12-FB'!_xlnm_Print_Area</vt:lpstr>
      <vt:lpstr>'Birók IV-U12-LB'!_xlnm_Print_Area</vt:lpstr>
      <vt:lpstr>'Birók VIII-U18p-FB'!_xlnm_Print_Area</vt:lpstr>
      <vt:lpstr>'Birók VIII-U18p-LB'!_xlnm_Print_Area</vt:lpstr>
      <vt:lpstr>'Birók VII-U18-FA'!_xlnm_Print_Area</vt:lpstr>
      <vt:lpstr>'Birók VII-U18-FB'!_xlnm_Print_Area</vt:lpstr>
      <vt:lpstr>'Birók VII-U18-LB'!_xlnm_Print_Area</vt:lpstr>
      <vt:lpstr>'Birók VI-U16-FA'!_xlnm_Print_Area</vt:lpstr>
      <vt:lpstr>'Birók VI-U16-FB'!_xlnm_Print_Area</vt:lpstr>
      <vt:lpstr>'Birók VI-U16-LA'!_xlnm_Print_Area</vt:lpstr>
      <vt:lpstr>'Birók VI-U16-LB'!_xlnm_Print_Area</vt:lpstr>
      <vt:lpstr>'Birók V-U14-FA'!_xlnm_Print_Area</vt:lpstr>
      <vt:lpstr>'Birók V-U14-FB'!_xlnm_Print_Area</vt:lpstr>
      <vt:lpstr>'Birók V-U14-LB'!_xlnm_Print_Area</vt:lpstr>
      <vt:lpstr>'1MD ELO III-U11-FA'!_xlnm_Print_Titles</vt:lpstr>
      <vt:lpstr>'1MD ELO III-U11-FB'!_xlnm_Print_Titles</vt:lpstr>
      <vt:lpstr>'1MD ELO III-U11-LB'!_xlnm_Print_Titles</vt:lpstr>
      <vt:lpstr>'1MD ELO II-U10-FA'!_xlnm_Print_Titles</vt:lpstr>
      <vt:lpstr>'1MD ELO II-U10-FB'!_xlnm_Print_Titles</vt:lpstr>
      <vt:lpstr>'1MD ELO II-U10-LA'!_xlnm_Print_Titles</vt:lpstr>
      <vt:lpstr>'1MD ELO II-U10-LB'!_xlnm_Print_Titles</vt:lpstr>
      <vt:lpstr>'1MD ELO I-U8-FB'!_xlnm_Print_Titles</vt:lpstr>
      <vt:lpstr>'1MD ELO I-U8-LB'!_xlnm_Print_Titles</vt:lpstr>
      <vt:lpstr>'1MD ELO IV-U12-FA'!_xlnm_Print_Titles</vt:lpstr>
      <vt:lpstr>'1MD ELO IV-U12-FB'!_xlnm_Print_Titles</vt:lpstr>
      <vt:lpstr>'1MD ELO IV-U12-LB'!_xlnm_Print_Titles</vt:lpstr>
      <vt:lpstr>'1MD ELO VIII-U18p-FB'!_xlnm_Print_Titles</vt:lpstr>
      <vt:lpstr>'1MD ELO VIII-U18p-LB'!_xlnm_Print_Titles</vt:lpstr>
      <vt:lpstr>'1MD ELO VII-U18-FA'!_xlnm_Print_Titles</vt:lpstr>
      <vt:lpstr>'1MD ELO VII-U18-FB'!_xlnm_Print_Titles</vt:lpstr>
      <vt:lpstr>'1MD ELO VII-U18-LB'!_xlnm_Print_Titles</vt:lpstr>
      <vt:lpstr>'1MD ELO VI-U16-FA'!_xlnm_Print_Titles</vt:lpstr>
      <vt:lpstr>'1MD ELO VI-U16-FB'!_xlnm_Print_Titles</vt:lpstr>
      <vt:lpstr>'1MD ELO VI-U16-LA'!_xlnm_Print_Titles</vt:lpstr>
      <vt:lpstr>'1MD ELO VI-U16-LB'!_xlnm_Print_Titles</vt:lpstr>
      <vt:lpstr>'1MD ELO V-U14-FA'!_xlnm_Print_Titles</vt:lpstr>
      <vt:lpstr>'1MD ELO V-U14-FB'!_xlnm_Print_Titles</vt:lpstr>
      <vt:lpstr>'1MD ELO V-U14-LB'!_xlnm_Print_Titles</vt:lpstr>
      <vt:lpstr>'1E3 II-U10-FA'!Excel_BuiltIn_Print_Area</vt:lpstr>
      <vt:lpstr>'1E3 I-U8-FB'!Excel_BuiltIn_Print_Area</vt:lpstr>
      <vt:lpstr>'1E3 IV-U12-FA'!Excel_BuiltIn_Print_Area</vt:lpstr>
      <vt:lpstr>'1E3 IV-U12-LB'!Excel_BuiltIn_Print_Area</vt:lpstr>
      <vt:lpstr>'1E3 V-U14-LB'!Excel_BuiltIn_Print_Area</vt:lpstr>
      <vt:lpstr>'1E4 VII-U18-LB'!Excel_BuiltIn_Print_Area</vt:lpstr>
      <vt:lpstr>'1E4 V-U14-FB'!Excel_BuiltIn_Print_Area</vt:lpstr>
      <vt:lpstr>'1E5 IV-U12-FB'!Excel_BuiltIn_Print_Area</vt:lpstr>
      <vt:lpstr>'1E6 III-U11-LB'!Excel_BuiltIn_Print_Area</vt:lpstr>
      <vt:lpstr>'1E6 VI-U16-FB'!Excel_BuiltIn_Print_Area</vt:lpstr>
      <vt:lpstr>'1E7 VII-U18-FB'!Excel_BuiltIn_Print_Area</vt:lpstr>
      <vt:lpstr>'1MD 16 III-U11-FB'!Excel_BuiltIn_Print_Area</vt:lpstr>
      <vt:lpstr>'1MD 16 II-U10-FB'!Excel_BuiltIn_Print_Area</vt:lpstr>
      <vt:lpstr>'1MD 8 III-U11-FA'!Excel_BuiltIn_Print_Area</vt:lpstr>
      <vt:lpstr>'1MD 8 II-U10-LA'!Excel_BuiltIn_Print_Area</vt:lpstr>
      <vt:lpstr>'1MD 8 II-U10-LB'!Excel_BuiltIn_Print_Area</vt:lpstr>
      <vt:lpstr>'1MD 8 I-U8-LB'!Excel_BuiltIn_Print_Area</vt:lpstr>
      <vt:lpstr>'1MD 8 VIII-U18p-FB'!Excel_BuiltIn_Print_Area</vt:lpstr>
      <vt:lpstr>'1MD 8 VIII-U18p-LB'!Excel_BuiltIn_Print_Area</vt:lpstr>
      <vt:lpstr>'1MD 8 VII-U18-FA'!Excel_BuiltIn_Print_Area</vt:lpstr>
      <vt:lpstr>'1MD 8 VI-U16-FA'!Excel_BuiltIn_Print_Area</vt:lpstr>
      <vt:lpstr>'1MD 8 VI-U16-LA'!Excel_BuiltIn_Print_Area</vt:lpstr>
      <vt:lpstr>'1MD 8 VI-U16-LB'!Excel_BuiltIn_Print_Area</vt:lpstr>
      <vt:lpstr>'1MD 8 V-U14-FA'!Excel_BuiltIn_Print_Area</vt:lpstr>
      <vt:lpstr>'1MD ELO III-U11-FA'!Excel_BuiltIn_Print_Area</vt:lpstr>
      <vt:lpstr>'1MD ELO III-U11-FB'!Excel_BuiltIn_Print_Area</vt:lpstr>
      <vt:lpstr>'1MD ELO III-U11-LB'!Excel_BuiltIn_Print_Area</vt:lpstr>
      <vt:lpstr>'1MD ELO II-U10-FA'!Excel_BuiltIn_Print_Area</vt:lpstr>
      <vt:lpstr>'1MD ELO II-U10-FB'!Excel_BuiltIn_Print_Area</vt:lpstr>
      <vt:lpstr>'1MD ELO II-U10-LA'!Excel_BuiltIn_Print_Area</vt:lpstr>
      <vt:lpstr>'1MD ELO II-U10-LB'!Excel_BuiltIn_Print_Area</vt:lpstr>
      <vt:lpstr>'1MD ELO I-U8-FB'!Excel_BuiltIn_Print_Area</vt:lpstr>
      <vt:lpstr>'1MD ELO I-U8-LB'!Excel_BuiltIn_Print_Area</vt:lpstr>
      <vt:lpstr>'1MD ELO IV-U12-FA'!Excel_BuiltIn_Print_Area</vt:lpstr>
      <vt:lpstr>'1MD ELO IV-U12-FB'!Excel_BuiltIn_Print_Area</vt:lpstr>
      <vt:lpstr>'1MD ELO IV-U12-LB'!Excel_BuiltIn_Print_Area</vt:lpstr>
      <vt:lpstr>'1MD ELO VIII-U18p-FB'!Excel_BuiltIn_Print_Area</vt:lpstr>
      <vt:lpstr>'1MD ELO VIII-U18p-LB'!Excel_BuiltIn_Print_Area</vt:lpstr>
      <vt:lpstr>'1MD ELO VII-U18-FA'!Excel_BuiltIn_Print_Area</vt:lpstr>
      <vt:lpstr>'1MD ELO VII-U18-FB'!Excel_BuiltIn_Print_Area</vt:lpstr>
      <vt:lpstr>'1MD ELO VII-U18-LB'!Excel_BuiltIn_Print_Area</vt:lpstr>
      <vt:lpstr>'1MD ELO VI-U16-FA'!Excel_BuiltIn_Print_Area</vt:lpstr>
      <vt:lpstr>'1MD ELO VI-U16-FB'!Excel_BuiltIn_Print_Area</vt:lpstr>
      <vt:lpstr>'1MD ELO VI-U16-LA'!Excel_BuiltIn_Print_Area</vt:lpstr>
      <vt:lpstr>'1MD ELO VI-U16-LB'!Excel_BuiltIn_Print_Area</vt:lpstr>
      <vt:lpstr>'1MD ELO V-U14-FA'!Excel_BuiltIn_Print_Area</vt:lpstr>
      <vt:lpstr>'1MD ELO V-U14-FB'!Excel_BuiltIn_Print_Area</vt:lpstr>
      <vt:lpstr>'1MD ELO V-U14-LB'!Excel_BuiltIn_Print_Area</vt:lpstr>
      <vt:lpstr>'Birók III-U11-FA'!Excel_BuiltIn_Print_Area</vt:lpstr>
      <vt:lpstr>'Birók III-U11-FB'!Excel_BuiltIn_Print_Area</vt:lpstr>
      <vt:lpstr>'Birók III-U11-LB'!Excel_BuiltIn_Print_Area</vt:lpstr>
      <vt:lpstr>'Birók II-U10-FA'!Excel_BuiltIn_Print_Area</vt:lpstr>
      <vt:lpstr>'Birók II-U10-FB'!Excel_BuiltIn_Print_Area</vt:lpstr>
      <vt:lpstr>'Birók II-U10-LA'!Excel_BuiltIn_Print_Area</vt:lpstr>
      <vt:lpstr>'Birók II-U10-LB'!Excel_BuiltIn_Print_Area</vt:lpstr>
      <vt:lpstr>'Birók I-U8-FB'!Excel_BuiltIn_Print_Area</vt:lpstr>
      <vt:lpstr>'Birók I-U8-LB'!Excel_BuiltIn_Print_Area</vt:lpstr>
      <vt:lpstr>'Birók IV-U12-FA'!Excel_BuiltIn_Print_Area</vt:lpstr>
      <vt:lpstr>'Birók IV-U12-FB'!Excel_BuiltIn_Print_Area</vt:lpstr>
      <vt:lpstr>'Birók IV-U12-LB'!Excel_BuiltIn_Print_Area</vt:lpstr>
      <vt:lpstr>'Birók VIII-U18p-FB'!Excel_BuiltIn_Print_Area</vt:lpstr>
      <vt:lpstr>'Birók VIII-U18p-LB'!Excel_BuiltIn_Print_Area</vt:lpstr>
      <vt:lpstr>'Birók VII-U18-FA'!Excel_BuiltIn_Print_Area</vt:lpstr>
      <vt:lpstr>'Birók VII-U18-FB'!Excel_BuiltIn_Print_Area</vt:lpstr>
      <vt:lpstr>'Birók VII-U18-LB'!Excel_BuiltIn_Print_Area</vt:lpstr>
      <vt:lpstr>'Birók VI-U16-FA'!Excel_BuiltIn_Print_Area</vt:lpstr>
      <vt:lpstr>'Birók VI-U16-FB'!Excel_BuiltIn_Print_Area</vt:lpstr>
      <vt:lpstr>'Birók VI-U16-LA'!Excel_BuiltIn_Print_Area</vt:lpstr>
      <vt:lpstr>'Birók VI-U16-LB'!Excel_BuiltIn_Print_Area</vt:lpstr>
      <vt:lpstr>'Birók V-U14-FA'!Excel_BuiltIn_Print_Area</vt:lpstr>
      <vt:lpstr>'Birók V-U14-FB'!Excel_BuiltIn_Print_Area</vt:lpstr>
      <vt:lpstr>'Birók V-U14-LB'!Excel_BuiltIn_Print_Area</vt:lpstr>
      <vt:lpstr>Játékrend!Excel_BuiltIn_Print_Area</vt:lpstr>
      <vt:lpstr>'1MD ELO III-U11-FA'!Excel_BuiltIn_Print_Titles</vt:lpstr>
      <vt:lpstr>'1MD ELO III-U11-FB'!Excel_BuiltIn_Print_Titles</vt:lpstr>
      <vt:lpstr>'1MD ELO III-U11-LB'!Excel_BuiltIn_Print_Titles</vt:lpstr>
      <vt:lpstr>'1MD ELO II-U10-FA'!Excel_BuiltIn_Print_Titles</vt:lpstr>
      <vt:lpstr>'1MD ELO II-U10-FB'!Excel_BuiltIn_Print_Titles</vt:lpstr>
      <vt:lpstr>'1MD ELO II-U10-LA'!Excel_BuiltIn_Print_Titles</vt:lpstr>
      <vt:lpstr>'1MD ELO II-U10-LB'!Excel_BuiltIn_Print_Titles</vt:lpstr>
      <vt:lpstr>'1MD ELO I-U8-FB'!Excel_BuiltIn_Print_Titles</vt:lpstr>
      <vt:lpstr>'1MD ELO I-U8-LB'!Excel_BuiltIn_Print_Titles</vt:lpstr>
      <vt:lpstr>'1MD ELO IV-U12-FA'!Excel_BuiltIn_Print_Titles</vt:lpstr>
      <vt:lpstr>'1MD ELO IV-U12-FB'!Excel_BuiltIn_Print_Titles</vt:lpstr>
      <vt:lpstr>'1MD ELO IV-U12-LB'!Excel_BuiltIn_Print_Titles</vt:lpstr>
      <vt:lpstr>'1MD ELO VIII-U18p-FB'!Excel_BuiltIn_Print_Titles</vt:lpstr>
      <vt:lpstr>'1MD ELO VIII-U18p-LB'!Excel_BuiltIn_Print_Titles</vt:lpstr>
      <vt:lpstr>'1MD ELO VII-U18-FA'!Excel_BuiltIn_Print_Titles</vt:lpstr>
      <vt:lpstr>'1MD ELO VII-U18-FB'!Excel_BuiltIn_Print_Titles</vt:lpstr>
      <vt:lpstr>'1MD ELO VII-U18-LB'!Excel_BuiltIn_Print_Titles</vt:lpstr>
      <vt:lpstr>'1MD ELO VI-U16-FA'!Excel_BuiltIn_Print_Titles</vt:lpstr>
      <vt:lpstr>'1MD ELO VI-U16-FB'!Excel_BuiltIn_Print_Titles</vt:lpstr>
      <vt:lpstr>'1MD ELO VI-U16-LA'!Excel_BuiltIn_Print_Titles</vt:lpstr>
      <vt:lpstr>'1MD ELO VI-U16-LB'!Excel_BuiltIn_Print_Titles</vt:lpstr>
      <vt:lpstr>'1MD ELO V-U14-FA'!Excel_BuiltIn_Print_Titles</vt:lpstr>
      <vt:lpstr>'1MD ELO V-U14-FB'!Excel_BuiltIn_Print_Titles</vt:lpstr>
      <vt:lpstr>'1MD ELO V-U14-LB'!Excel_BuiltIn_Print_Titles</vt:lpstr>
      <vt:lpstr>'1MD ELO III-U11-FA'!Nyomtatási_cím</vt:lpstr>
      <vt:lpstr>'1MD ELO III-U11-FB'!Nyomtatási_cím</vt:lpstr>
      <vt:lpstr>'1MD ELO III-U11-LB'!Nyomtatási_cím</vt:lpstr>
      <vt:lpstr>'1MD ELO II-U10-FA'!Nyomtatási_cím</vt:lpstr>
      <vt:lpstr>'1MD ELO II-U10-FB'!Nyomtatási_cím</vt:lpstr>
      <vt:lpstr>'1MD ELO II-U10-LA'!Nyomtatási_cím</vt:lpstr>
      <vt:lpstr>'1MD ELO II-U10-LB'!Nyomtatási_cím</vt:lpstr>
      <vt:lpstr>'1MD ELO I-U8-FB'!Nyomtatási_cím</vt:lpstr>
      <vt:lpstr>'1MD ELO I-U8-LB'!Nyomtatási_cím</vt:lpstr>
      <vt:lpstr>'1MD ELO IV-U12-FA'!Nyomtatási_cím</vt:lpstr>
      <vt:lpstr>'1MD ELO IV-U12-FB'!Nyomtatási_cím</vt:lpstr>
      <vt:lpstr>'1MD ELO IV-U12-LB'!Nyomtatási_cím</vt:lpstr>
      <vt:lpstr>'1MD ELO VIII-U18p-FB'!Nyomtatási_cím</vt:lpstr>
      <vt:lpstr>'1MD ELO VIII-U18p-LB'!Nyomtatási_cím</vt:lpstr>
      <vt:lpstr>'1MD ELO VII-U18-FA'!Nyomtatási_cím</vt:lpstr>
      <vt:lpstr>'1MD ELO VII-U18-FB'!Nyomtatási_cím</vt:lpstr>
      <vt:lpstr>'1MD ELO VII-U18-LB'!Nyomtatási_cím</vt:lpstr>
      <vt:lpstr>'1MD ELO VI-U16-FA'!Nyomtatási_cím</vt:lpstr>
      <vt:lpstr>'1MD ELO VI-U16-FB'!Nyomtatási_cím</vt:lpstr>
      <vt:lpstr>'1MD ELO VI-U16-LA'!Nyomtatási_cím</vt:lpstr>
      <vt:lpstr>'1MD ELO VI-U16-LB'!Nyomtatási_cím</vt:lpstr>
      <vt:lpstr>'1MD ELO V-U14-FA'!Nyomtatási_cím</vt:lpstr>
      <vt:lpstr>'1MD ELO V-U14-FB'!Nyomtatási_cím</vt:lpstr>
      <vt:lpstr>'1MD ELO V-U14-LB'!Nyomtatási_cím</vt:lpstr>
      <vt:lpstr>'1E3 II-U10-FA'!Nyomtatási_terület</vt:lpstr>
      <vt:lpstr>'1E3 I-U8-FB'!Nyomtatási_terület</vt:lpstr>
      <vt:lpstr>'1E3 IV-U12-FA'!Nyomtatási_terület</vt:lpstr>
      <vt:lpstr>'1E3 IV-U12-LB'!Nyomtatási_terület</vt:lpstr>
      <vt:lpstr>'1E3 V-U14-LB'!Nyomtatási_terület</vt:lpstr>
      <vt:lpstr>'1E4 VII-U18-LB'!Nyomtatási_terület</vt:lpstr>
      <vt:lpstr>'1E4 V-U14-FB'!Nyomtatási_terület</vt:lpstr>
      <vt:lpstr>'1E5 IV-U12-FB'!Nyomtatási_terület</vt:lpstr>
      <vt:lpstr>'1E6 III-U11-LB'!Nyomtatási_terület</vt:lpstr>
      <vt:lpstr>'1E6 VI-U16-FB'!Nyomtatási_terület</vt:lpstr>
      <vt:lpstr>'1E7 VII-U18-FB'!Nyomtatási_terület</vt:lpstr>
      <vt:lpstr>'1MD 16 III-U11-FB'!Nyomtatási_terület</vt:lpstr>
      <vt:lpstr>'1MD 16 II-U10-FB'!Nyomtatási_terület</vt:lpstr>
      <vt:lpstr>'1MD 8 III-U11-FA'!Nyomtatási_terület</vt:lpstr>
      <vt:lpstr>'1MD 8 II-U10-LA'!Nyomtatási_terület</vt:lpstr>
      <vt:lpstr>'1MD 8 II-U10-LB'!Nyomtatási_terület</vt:lpstr>
      <vt:lpstr>'1MD 8 I-U8-LB'!Nyomtatási_terület</vt:lpstr>
      <vt:lpstr>'1MD 8 VIII-U18p-FB'!Nyomtatási_terület</vt:lpstr>
      <vt:lpstr>'1MD 8 VIII-U18p-LB'!Nyomtatási_terület</vt:lpstr>
      <vt:lpstr>'1MD 8 VII-U18-FA'!Nyomtatási_terület</vt:lpstr>
      <vt:lpstr>'1MD 8 VI-U16-FA'!Nyomtatási_terület</vt:lpstr>
      <vt:lpstr>'1MD 8 VI-U16-LA'!Nyomtatási_terület</vt:lpstr>
      <vt:lpstr>'1MD 8 VI-U16-LB'!Nyomtatási_terület</vt:lpstr>
      <vt:lpstr>'1MD 8 V-U14-FA'!Nyomtatási_terület</vt:lpstr>
      <vt:lpstr>'1MD ELO III-U11-FA'!Nyomtatási_terület</vt:lpstr>
      <vt:lpstr>'1MD ELO III-U11-FB'!Nyomtatási_terület</vt:lpstr>
      <vt:lpstr>'1MD ELO III-U11-LB'!Nyomtatási_terület</vt:lpstr>
      <vt:lpstr>'1MD ELO II-U10-FA'!Nyomtatási_terület</vt:lpstr>
      <vt:lpstr>'1MD ELO II-U10-FB'!Nyomtatási_terület</vt:lpstr>
      <vt:lpstr>'1MD ELO II-U10-LA'!Nyomtatási_terület</vt:lpstr>
      <vt:lpstr>'1MD ELO II-U10-LB'!Nyomtatási_terület</vt:lpstr>
      <vt:lpstr>'1MD ELO I-U8-FB'!Nyomtatási_terület</vt:lpstr>
      <vt:lpstr>'1MD ELO I-U8-LB'!Nyomtatási_terület</vt:lpstr>
      <vt:lpstr>'1MD ELO IV-U12-FA'!Nyomtatási_terület</vt:lpstr>
      <vt:lpstr>'1MD ELO IV-U12-FB'!Nyomtatási_terület</vt:lpstr>
      <vt:lpstr>'1MD ELO IV-U12-LB'!Nyomtatási_terület</vt:lpstr>
      <vt:lpstr>'1MD ELO VIII-U18p-FB'!Nyomtatási_terület</vt:lpstr>
      <vt:lpstr>'1MD ELO VIII-U18p-LB'!Nyomtatási_terület</vt:lpstr>
      <vt:lpstr>'1MD ELO VII-U18-FA'!Nyomtatási_terület</vt:lpstr>
      <vt:lpstr>'1MD ELO VII-U18-FB'!Nyomtatási_terület</vt:lpstr>
      <vt:lpstr>'1MD ELO VII-U18-LB'!Nyomtatási_terület</vt:lpstr>
      <vt:lpstr>'1MD ELO VI-U16-FA'!Nyomtatási_terület</vt:lpstr>
      <vt:lpstr>'1MD ELO VI-U16-FB'!Nyomtatási_terület</vt:lpstr>
      <vt:lpstr>'1MD ELO VI-U16-LA'!Nyomtatási_terület</vt:lpstr>
      <vt:lpstr>'1MD ELO VI-U16-LB'!Nyomtatási_terület</vt:lpstr>
      <vt:lpstr>'1MD ELO V-U14-FA'!Nyomtatási_terület</vt:lpstr>
      <vt:lpstr>'1MD ELO V-U14-FB'!Nyomtatási_terület</vt:lpstr>
      <vt:lpstr>'1MD ELO V-U14-LB'!Nyomtatási_terület</vt:lpstr>
      <vt:lpstr>'Birók III-U11-FA'!Nyomtatási_terület</vt:lpstr>
      <vt:lpstr>'Birók III-U11-FB'!Nyomtatási_terület</vt:lpstr>
      <vt:lpstr>'Birók III-U11-LB'!Nyomtatási_terület</vt:lpstr>
      <vt:lpstr>'Birók II-U10-FA'!Nyomtatási_terület</vt:lpstr>
      <vt:lpstr>'Birók II-U10-FB'!Nyomtatási_terület</vt:lpstr>
      <vt:lpstr>'Birók II-U10-LA'!Nyomtatási_terület</vt:lpstr>
      <vt:lpstr>'Birók II-U10-LB'!Nyomtatási_terület</vt:lpstr>
      <vt:lpstr>'Birók I-U8-FB'!Nyomtatási_terület</vt:lpstr>
      <vt:lpstr>'Birók I-U8-LB'!Nyomtatási_terület</vt:lpstr>
      <vt:lpstr>'Birók IV-U12-FA'!Nyomtatási_terület</vt:lpstr>
      <vt:lpstr>'Birók IV-U12-FB'!Nyomtatási_terület</vt:lpstr>
      <vt:lpstr>'Birók IV-U12-LB'!Nyomtatási_terület</vt:lpstr>
      <vt:lpstr>'Birók VIII-U18p-FB'!Nyomtatási_terület</vt:lpstr>
      <vt:lpstr>'Birók VIII-U18p-LB'!Nyomtatási_terület</vt:lpstr>
      <vt:lpstr>'Birók VII-U18-FA'!Nyomtatási_terület</vt:lpstr>
      <vt:lpstr>'Birók VII-U18-FB'!Nyomtatási_terület</vt:lpstr>
      <vt:lpstr>'Birók VII-U18-LB'!Nyomtatási_terület</vt:lpstr>
      <vt:lpstr>'Birók VI-U16-FA'!Nyomtatási_terület</vt:lpstr>
      <vt:lpstr>'Birók VI-U16-FB'!Nyomtatási_terület</vt:lpstr>
      <vt:lpstr>'Birók VI-U16-LA'!Nyomtatási_terület</vt:lpstr>
      <vt:lpstr>'Birók VI-U16-LB'!Nyomtatási_terület</vt:lpstr>
      <vt:lpstr>'Birók V-U14-FA'!Nyomtatási_terület</vt:lpstr>
      <vt:lpstr>'Birók V-U14-FB'!Nyomtatási_terület</vt:lpstr>
      <vt:lpstr>'Birók V-U14-LB'!Nyomtatási_terület</vt:lpstr>
      <vt:lpstr>Játékrend!Nyomtatási_terület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</dc:creator>
  <cp:lastModifiedBy>János Guti</cp:lastModifiedBy>
  <cp:revision>32</cp:revision>
  <cp:lastPrinted>2025-04-23T17:49:33Z</cp:lastPrinted>
  <dcterms:created xsi:type="dcterms:W3CDTF">2010-02-12T18:24:18Z</dcterms:created>
  <dcterms:modified xsi:type="dcterms:W3CDTF">2026-04-30T11:30:00Z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ceg</vt:lpwstr>
  </property>
</Properties>
</file>