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5-2026\Vármegyei döntők\Sorsolás és játékrend\Fejér vármegye - Balogh Benedek\"/>
    </mc:Choice>
  </mc:AlternateContent>
  <xr:revisionPtr revIDLastSave="0" documentId="13_ncr:1_{2F2F3C57-B7C2-411D-A7E8-1AABEA27DB5A}" xr6:coauthVersionLast="47" xr6:coauthVersionMax="47" xr10:uidLastSave="{00000000-0000-0000-0000-000000000000}"/>
  <bookViews>
    <workbookView xWindow="-108" yWindow="-108" windowWidth="23256" windowHeight="13176" tabRatio="884" activeTab="3" xr2:uid="{6F955709-CECD-42FA-84D0-64826E22AF6E}"/>
  </bookViews>
  <sheets>
    <sheet name="Altalanos" sheetId="1" r:id="rId1"/>
    <sheet name="Birók" sheetId="2" r:id="rId2"/>
    <sheet name="Nevezések" sheetId="361" r:id="rId3"/>
    <sheet name="Játékrend" sheetId="360" r:id="rId4"/>
    <sheet name="II.BF" sheetId="352" r:id="rId5"/>
    <sheet name="III. B L" sheetId="353" r:id="rId6"/>
    <sheet name="V. A F" sheetId="354" r:id="rId7"/>
    <sheet name="V. B F" sheetId="87" r:id="rId8"/>
    <sheet name="VI. B F A csoport" sheetId="359" r:id="rId9"/>
    <sheet name="VI. B F B csoport" sheetId="355" r:id="rId10"/>
    <sheet name="VI. B F C csoport" sheetId="356" r:id="rId11"/>
    <sheet name="VI. B Döntő" sheetId="357" r:id="rId12"/>
    <sheet name="VII. B F" sheetId="88" r:id="rId13"/>
    <sheet name="VIII. B F" sheetId="358" r:id="rId14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1">Birók!$A$1:$N$29</definedName>
    <definedName name="_xlnm.Print_Area" localSheetId="4">II.BF!$A$1:$M$41</definedName>
    <definedName name="_xlnm.Print_Area" localSheetId="5">'III. B L'!$A$1:$M$41</definedName>
    <definedName name="_xlnm.Print_Area" localSheetId="6">'V. A F'!$A$1:$M$41</definedName>
    <definedName name="_xlnm.Print_Area" localSheetId="7">'V. B F'!$A$1:$M$41</definedName>
    <definedName name="_xlnm.Print_Area" localSheetId="11">'VI. B Döntő'!$A$1:$M$41</definedName>
    <definedName name="_xlnm.Print_Area" localSheetId="8">'VI. B F A csoport'!$A$1:$M$41</definedName>
    <definedName name="_xlnm.Print_Area" localSheetId="9">'VI. B F B csoport'!$A$1:$M$41</definedName>
    <definedName name="_xlnm.Print_Area" localSheetId="10">'VI. B F C csoport'!$A$1:$M$41</definedName>
    <definedName name="_xlnm.Print_Area" localSheetId="12">'VII. B F'!$A$1:$M$41</definedName>
    <definedName name="_xlnm.Print_Area" localSheetId="13">'VIII. B F'!$A$1:$M$41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359" l="1"/>
  <c r="D13" i="359"/>
  <c r="C13" i="359"/>
  <c r="L11" i="359"/>
  <c r="D11" i="359"/>
  <c r="C11" i="359"/>
  <c r="L9" i="359"/>
  <c r="D9" i="359"/>
  <c r="C9" i="359"/>
  <c r="L7" i="359"/>
  <c r="D7" i="359"/>
  <c r="C7" i="359"/>
  <c r="Y5" i="359"/>
  <c r="AJ1" i="359" s="1"/>
  <c r="M4" i="359"/>
  <c r="K41" i="359"/>
  <c r="E4" i="359"/>
  <c r="A4" i="359"/>
  <c r="Y3" i="359"/>
  <c r="AE1" i="359"/>
  <c r="L11" i="358"/>
  <c r="H18" i="358"/>
  <c r="D11" i="358"/>
  <c r="C11" i="358"/>
  <c r="L9" i="358"/>
  <c r="F18" i="358"/>
  <c r="D9" i="358"/>
  <c r="C9" i="358"/>
  <c r="L7" i="358"/>
  <c r="D18" i="358"/>
  <c r="D7" i="358"/>
  <c r="C7" i="358"/>
  <c r="Y5" i="358"/>
  <c r="AH1" i="358" s="1"/>
  <c r="L4" i="358"/>
  <c r="K41" i="358"/>
  <c r="Y3" i="358"/>
  <c r="AC1" i="358"/>
  <c r="L11" i="357"/>
  <c r="I11" i="357"/>
  <c r="G11" i="357"/>
  <c r="E11" i="357"/>
  <c r="H18" i="357" s="1"/>
  <c r="D11" i="357"/>
  <c r="C11" i="357"/>
  <c r="L9" i="357"/>
  <c r="I9" i="357"/>
  <c r="G9" i="357"/>
  <c r="E9" i="357"/>
  <c r="B20" i="357" s="1"/>
  <c r="D9" i="357"/>
  <c r="C9" i="357"/>
  <c r="L7" i="357"/>
  <c r="I7" i="357"/>
  <c r="G7" i="357"/>
  <c r="E7" i="357"/>
  <c r="D18" i="357" s="1"/>
  <c r="D7" i="357"/>
  <c r="C7" i="357"/>
  <c r="Y5" i="357"/>
  <c r="AH1" i="357" s="1"/>
  <c r="L4" i="357"/>
  <c r="K41" i="357" s="1"/>
  <c r="Y3" i="357"/>
  <c r="AI1" i="357"/>
  <c r="L11" i="356"/>
  <c r="H18" i="356"/>
  <c r="D11" i="356"/>
  <c r="C11" i="356"/>
  <c r="L9" i="356"/>
  <c r="B20" i="356"/>
  <c r="D9" i="356"/>
  <c r="C9" i="356"/>
  <c r="L7" i="356"/>
  <c r="D18" i="356"/>
  <c r="D7" i="356"/>
  <c r="C7" i="356"/>
  <c r="Y5" i="356"/>
  <c r="AH1" i="356" s="1"/>
  <c r="L4" i="356"/>
  <c r="K41" i="356" s="1"/>
  <c r="Y3" i="356"/>
  <c r="AI1" i="356"/>
  <c r="L11" i="355"/>
  <c r="H18" i="355"/>
  <c r="D11" i="355"/>
  <c r="C11" i="355"/>
  <c r="L9" i="355"/>
  <c r="F18" i="355"/>
  <c r="D9" i="355"/>
  <c r="C9" i="355"/>
  <c r="L7" i="355"/>
  <c r="D18" i="355"/>
  <c r="D7" i="355"/>
  <c r="C7" i="355"/>
  <c r="Y5" i="355"/>
  <c r="L4" i="355"/>
  <c r="K41" i="355"/>
  <c r="Y3" i="355"/>
  <c r="AH1" i="355"/>
  <c r="L11" i="354"/>
  <c r="H18" i="354"/>
  <c r="D11" i="354"/>
  <c r="C11" i="354"/>
  <c r="L9" i="354"/>
  <c r="B20" i="354"/>
  <c r="D9" i="354"/>
  <c r="C9" i="354"/>
  <c r="L7" i="354"/>
  <c r="D18" i="354"/>
  <c r="D7" i="354"/>
  <c r="C7" i="354"/>
  <c r="Y5" i="354"/>
  <c r="AI1" i="354" s="1"/>
  <c r="AH1" i="354"/>
  <c r="L4" i="354"/>
  <c r="K41" i="354"/>
  <c r="Y3" i="354"/>
  <c r="AK1" i="354"/>
  <c r="AE1" i="354"/>
  <c r="L11" i="353"/>
  <c r="H18" i="353"/>
  <c r="D11" i="353"/>
  <c r="C11" i="353"/>
  <c r="L9" i="353"/>
  <c r="F18" i="353"/>
  <c r="D9" i="353"/>
  <c r="C9" i="353"/>
  <c r="L7" i="353"/>
  <c r="D18" i="353"/>
  <c r="D7" i="353"/>
  <c r="C7" i="353"/>
  <c r="Y5" i="353"/>
  <c r="AI1" i="353" s="1"/>
  <c r="AH1" i="353"/>
  <c r="L4" i="353"/>
  <c r="K41" i="353"/>
  <c r="Y3" i="353"/>
  <c r="AK1" i="353"/>
  <c r="AE1" i="353"/>
  <c r="L11" i="352"/>
  <c r="H18" i="352"/>
  <c r="D11" i="352"/>
  <c r="C11" i="352"/>
  <c r="L9" i="352"/>
  <c r="F18" i="352"/>
  <c r="D9" i="352"/>
  <c r="C9" i="352"/>
  <c r="L7" i="352"/>
  <c r="D18" i="352"/>
  <c r="D7" i="352"/>
  <c r="C7" i="352"/>
  <c r="Y5" i="352"/>
  <c r="AE1" i="352" s="1"/>
  <c r="AH1" i="352"/>
  <c r="L4" i="352"/>
  <c r="Y3" i="352"/>
  <c r="AK1" i="352" s="1"/>
  <c r="AI1" i="352"/>
  <c r="B23" i="87"/>
  <c r="D15" i="87"/>
  <c r="C15" i="87"/>
  <c r="J18" i="87"/>
  <c r="D13" i="87"/>
  <c r="C13" i="87"/>
  <c r="H18" i="87"/>
  <c r="D11" i="87"/>
  <c r="C11" i="87"/>
  <c r="B20" i="87"/>
  <c r="D9" i="87"/>
  <c r="C9" i="87"/>
  <c r="D18" i="87"/>
  <c r="D7" i="87"/>
  <c r="C7" i="87"/>
  <c r="D13" i="88"/>
  <c r="C13" i="88"/>
  <c r="D11" i="88"/>
  <c r="C11" i="88"/>
  <c r="D9" i="88"/>
  <c r="D7" i="88"/>
  <c r="C9" i="88"/>
  <c r="C7" i="88"/>
  <c r="P22" i="2"/>
  <c r="P23" i="2"/>
  <c r="P24" i="2"/>
  <c r="P25" i="2"/>
  <c r="P26" i="2"/>
  <c r="P27" i="2"/>
  <c r="P28" i="2"/>
  <c r="P29" i="2"/>
  <c r="L13" i="88"/>
  <c r="L11" i="88"/>
  <c r="L9" i="88"/>
  <c r="L7" i="88"/>
  <c r="L15" i="87"/>
  <c r="L13" i="87"/>
  <c r="L11" i="87"/>
  <c r="L9" i="87"/>
  <c r="L7" i="87"/>
  <c r="Y5" i="88"/>
  <c r="Y3" i="88"/>
  <c r="Y5" i="87"/>
  <c r="Y3" i="87"/>
  <c r="L4" i="87"/>
  <c r="K41" i="87"/>
  <c r="M4" i="88"/>
  <c r="K41" i="88" s="1"/>
  <c r="B5" i="2"/>
  <c r="A5" i="2"/>
  <c r="A1" i="2"/>
  <c r="AH1" i="87"/>
  <c r="AD1" i="87"/>
  <c r="AC1" i="87"/>
  <c r="AH1" i="88"/>
  <c r="AD1" i="88"/>
  <c r="AF1" i="87"/>
  <c r="AB1" i="87"/>
  <c r="AB1" i="88"/>
  <c r="AK1" i="88"/>
  <c r="B20" i="358"/>
  <c r="AC1" i="359"/>
  <c r="AG1" i="359"/>
  <c r="AK1" i="359"/>
  <c r="AD1" i="359"/>
  <c r="AH1" i="359"/>
  <c r="AB1" i="359"/>
  <c r="AF1" i="359"/>
  <c r="B19" i="356"/>
  <c r="B21" i="358"/>
  <c r="AK1" i="358"/>
  <c r="AE1" i="358"/>
  <c r="AI1" i="358"/>
  <c r="B19" i="358"/>
  <c r="AB1" i="358"/>
  <c r="AF1" i="358"/>
  <c r="AJ1" i="358"/>
  <c r="AG1" i="358"/>
  <c r="AD1" i="358"/>
  <c r="F18" i="357"/>
  <c r="F18" i="356"/>
  <c r="AB1" i="357"/>
  <c r="AF1" i="357"/>
  <c r="AJ1" i="357"/>
  <c r="AC1" i="357"/>
  <c r="AG1" i="357"/>
  <c r="AD1" i="357"/>
  <c r="AB1" i="356"/>
  <c r="AF1" i="356"/>
  <c r="AJ1" i="356"/>
  <c r="AC1" i="356"/>
  <c r="AG1" i="356"/>
  <c r="B21" i="356"/>
  <c r="AD1" i="356"/>
  <c r="B19" i="355"/>
  <c r="F18" i="354"/>
  <c r="B20" i="355"/>
  <c r="AF1" i="355"/>
  <c r="AC1" i="355"/>
  <c r="AG1" i="355"/>
  <c r="AK1" i="355"/>
  <c r="B21" i="355"/>
  <c r="AE1" i="355"/>
  <c r="AI1" i="355"/>
  <c r="AB1" i="355"/>
  <c r="AJ1" i="355"/>
  <c r="AD1" i="355"/>
  <c r="B19" i="354"/>
  <c r="AB1" i="354"/>
  <c r="AF1" i="354"/>
  <c r="AJ1" i="354"/>
  <c r="AC1" i="354"/>
  <c r="AG1" i="354"/>
  <c r="B21" i="354"/>
  <c r="AD1" i="354"/>
  <c r="B19" i="352"/>
  <c r="B22" i="87"/>
  <c r="B19" i="353"/>
  <c r="AB1" i="353"/>
  <c r="AF1" i="353"/>
  <c r="AJ1" i="353"/>
  <c r="B20" i="353"/>
  <c r="AC1" i="353"/>
  <c r="AG1" i="353"/>
  <c r="B21" i="353"/>
  <c r="AD1" i="353"/>
  <c r="B20" i="352"/>
  <c r="AB1" i="352"/>
  <c r="AF1" i="352"/>
  <c r="AJ1" i="352"/>
  <c r="AC1" i="352"/>
  <c r="AG1" i="352"/>
  <c r="B21" i="352"/>
  <c r="AD1" i="352"/>
  <c r="B21" i="87"/>
  <c r="F18" i="87"/>
  <c r="L18" i="87"/>
  <c r="B19" i="87"/>
  <c r="B21" i="357" l="1"/>
  <c r="B19" i="357"/>
  <c r="AI1" i="87"/>
  <c r="AK1" i="87"/>
  <c r="AE1" i="87"/>
  <c r="AG1" i="87"/>
  <c r="AJ1" i="87"/>
  <c r="AE1" i="88"/>
  <c r="AF1" i="88"/>
  <c r="AG1" i="88"/>
  <c r="AJ1" i="88"/>
  <c r="AC1" i="88"/>
  <c r="AI1" i="88"/>
  <c r="AE1" i="356"/>
  <c r="AE1" i="357"/>
  <c r="AI1" i="359"/>
  <c r="AK1" i="356"/>
  <c r="AK1" i="357"/>
</calcChain>
</file>

<file path=xl/sharedStrings.xml><?xml version="1.0" encoding="utf-8"?>
<sst xmlns="http://schemas.openxmlformats.org/spreadsheetml/2006/main" count="1731" uniqueCount="357">
  <si>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</si>
  <si>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</si>
  <si>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</si>
  <si>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</si>
  <si>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</si>
  <si>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</si>
  <si>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</si>
  <si>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</si>
  <si>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</si>
  <si>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</si>
  <si>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</si>
  <si>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</si>
  <si>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</si>
  <si>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</si>
  <si>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</si>
  <si>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</si>
  <si>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</si>
  <si>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</si>
  <si>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</si>
  <si>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</si>
  <si>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</si>
  <si>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</si>
  <si>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</si>
  <si>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</si>
  <si>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</si>
  <si>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Versenybíró aláírása</t>
  </si>
  <si>
    <t>Rangsor</t>
  </si>
  <si>
    <t>Dátuma</t>
  </si>
  <si>
    <t>Kiemeltek</t>
  </si>
  <si>
    <t>Utolsó elfogadott játékos</t>
  </si>
  <si>
    <t>Sorsoló játékosok</t>
  </si>
  <si>
    <t>kiem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</si>
  <si>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</si>
  <si>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</si>
  <si>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</si>
  <si>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</si>
  <si>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</si>
  <si>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</si>
  <si>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</si>
  <si>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</si>
  <si>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</si>
  <si>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</si>
  <si>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</si>
  <si>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</si>
  <si>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</si>
  <si>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</si>
  <si>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</si>
  <si>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</si>
  <si>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</si>
  <si>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</si>
  <si>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</si>
  <si>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</si>
  <si>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</si>
  <si>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</si>
  <si>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</si>
  <si>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</si>
  <si>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</si>
  <si>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</si>
  <si>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</si>
  <si>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</si>
  <si>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</si>
  <si>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</si>
  <si>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</si>
  <si>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</si>
  <si>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</si>
  <si>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</si>
  <si>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</si>
  <si>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</si>
  <si>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</si>
  <si>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</si>
  <si>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</si>
  <si>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</si>
  <si>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</si>
  <si>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</si>
  <si>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</si>
  <si>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</si>
  <si>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</si>
  <si>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</si>
  <si>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</si>
  <si>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</si>
  <si>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</si>
  <si>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</si>
  <si>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</si>
  <si>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</si>
  <si>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</si>
  <si>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</si>
  <si>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</si>
  <si>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</si>
  <si>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OB</t>
  </si>
  <si>
    <t>Fejér Vármegyei Diákolimpia 2026</t>
  </si>
  <si>
    <t>Agárd</t>
  </si>
  <si>
    <t>II. B korcsoport fiú</t>
  </si>
  <si>
    <t>PASZICSNYEK</t>
  </si>
  <si>
    <t>Zsadány Zsombor</t>
  </si>
  <si>
    <t>Szt.László Ált Isk. Bicske</t>
  </si>
  <si>
    <t>BETHLENDY</t>
  </si>
  <si>
    <t>Zolta</t>
  </si>
  <si>
    <t>Teleki B. Ált. Isk. Szfvár</t>
  </si>
  <si>
    <t>GYŐRI</t>
  </si>
  <si>
    <t>Balázs</t>
  </si>
  <si>
    <t>Rácalmási Jankovics M. Ált Isk.</t>
  </si>
  <si>
    <t>III. B korcsoport lány</t>
  </si>
  <si>
    <t>HÉJJ</t>
  </si>
  <si>
    <t>Lili</t>
  </si>
  <si>
    <t>Pákozdi Nemeskócsag Ált. Isk.</t>
  </si>
  <si>
    <t>Róza Krisztina</t>
  </si>
  <si>
    <t>Rácalmási Jankovics M. Ált. Isk.</t>
  </si>
  <si>
    <t>RUMANN</t>
  </si>
  <si>
    <t>Emma</t>
  </si>
  <si>
    <t>V. A korcsoport fiú</t>
  </si>
  <si>
    <t>BARANYAI</t>
  </si>
  <si>
    <t>Zalán</t>
  </si>
  <si>
    <t>Chernel I. Ált Isk. Gárdony</t>
  </si>
  <si>
    <t>SURÁNYI-TÓTH</t>
  </si>
  <si>
    <t>Márton</t>
  </si>
  <si>
    <t>Gorsium Ált. Isk. Tác</t>
  </si>
  <si>
    <t>ERŐSS</t>
  </si>
  <si>
    <t>Lajos</t>
  </si>
  <si>
    <t>Széchenyi I. Gimn. Dunaújváros</t>
  </si>
  <si>
    <t>V. B. korcsoport fiú</t>
  </si>
  <si>
    <t>KOVÁCS</t>
  </si>
  <si>
    <t>Marcell</t>
  </si>
  <si>
    <t>Teleki B. Gimn. Szfvár</t>
  </si>
  <si>
    <t>RÓNAI</t>
  </si>
  <si>
    <t>Patrik</t>
  </si>
  <si>
    <t>Szári Romhányi Gy. Nemzetiségi Ált. Isk.</t>
  </si>
  <si>
    <t>SZALAI</t>
  </si>
  <si>
    <t>Levente</t>
  </si>
  <si>
    <t>Zentai úti Ált. Isk. Szfvár</t>
  </si>
  <si>
    <t>JÓZSA</t>
  </si>
  <si>
    <t>Gyula</t>
  </si>
  <si>
    <t>Széna téri Ált. Isk. Szfvár</t>
  </si>
  <si>
    <t>ÁGOSTON</t>
  </si>
  <si>
    <t>Bence</t>
  </si>
  <si>
    <t>Ciszterci Gimn. Szfvár</t>
  </si>
  <si>
    <t>VI. B korcsoport fiú A csoport</t>
  </si>
  <si>
    <t>JÓZSEF</t>
  </si>
  <si>
    <t>Bálint</t>
  </si>
  <si>
    <t>Tóparti Gimn. Szfvár</t>
  </si>
  <si>
    <t>LENGYEL</t>
  </si>
  <si>
    <t>Gábor</t>
  </si>
  <si>
    <t>Vörösmarty M. Techn. Szfvár</t>
  </si>
  <si>
    <t>SAJGÁL</t>
  </si>
  <si>
    <t>Soma</t>
  </si>
  <si>
    <t>Zöldliget Baptista Ált. Isk . Velence</t>
  </si>
  <si>
    <t>LENNGYEL</t>
  </si>
  <si>
    <t>VI. B korcsoport fiú B csoport</t>
  </si>
  <si>
    <t>BARNA</t>
  </si>
  <si>
    <t>András</t>
  </si>
  <si>
    <t>HENDLEIN</t>
  </si>
  <si>
    <t>Milos</t>
  </si>
  <si>
    <t>BEKKER</t>
  </si>
  <si>
    <t>VI. B korcsoport fiú C csoport</t>
  </si>
  <si>
    <t>ELEK</t>
  </si>
  <si>
    <t>Péter</t>
  </si>
  <si>
    <t>Vasvári P. Gimn. Szfvár</t>
  </si>
  <si>
    <t>T. NAGY</t>
  </si>
  <si>
    <t>Benedek</t>
  </si>
  <si>
    <t>CSIZMADIA</t>
  </si>
  <si>
    <t>Vörösmarty M Techn. Szfvár</t>
  </si>
  <si>
    <t>VI. B korcsoport fiú döntő</t>
  </si>
  <si>
    <t>VII. B korcsoport fiú</t>
  </si>
  <si>
    <t>GÁJÁSY</t>
  </si>
  <si>
    <t>György</t>
  </si>
  <si>
    <t>PINIEL</t>
  </si>
  <si>
    <t>Bertalan</t>
  </si>
  <si>
    <t>ANTAL</t>
  </si>
  <si>
    <t>Ákos</t>
  </si>
  <si>
    <t>Chernel I. Gimn. Gárdony</t>
  </si>
  <si>
    <t xml:space="preserve">SAROK </t>
  </si>
  <si>
    <t>SAROK</t>
  </si>
  <si>
    <t>VIII. B. korcsoport fiú</t>
  </si>
  <si>
    <t>LÉSZEG</t>
  </si>
  <si>
    <t>BENCSIK</t>
  </si>
  <si>
    <t>Dániel</t>
  </si>
  <si>
    <t>SZABÓ</t>
  </si>
  <si>
    <t>Máté</t>
  </si>
  <si>
    <t>DIÁKOLIMPIA JÁTÉKREND 2026. 05. 07.</t>
  </si>
  <si>
    <t>Az aktuális helyzetről Galambos Gábornál 30 558-2660 számon érdeklődhet</t>
  </si>
  <si>
    <t>Előre tervezett</t>
  </si>
  <si>
    <t>Pályára ment</t>
  </si>
  <si>
    <t>vsz</t>
  </si>
  <si>
    <t>pálya</t>
  </si>
  <si>
    <t>eredmény</t>
  </si>
  <si>
    <t>9:00</t>
  </si>
  <si>
    <t>II.B</t>
  </si>
  <si>
    <t>Bethlendy Zolta</t>
  </si>
  <si>
    <t>Győri Balázs</t>
  </si>
  <si>
    <t>III.B</t>
  </si>
  <si>
    <t>Győri Róza</t>
  </si>
  <si>
    <t>Rumann Emma</t>
  </si>
  <si>
    <t>V.B</t>
  </si>
  <si>
    <t>Rónai Patrik</t>
  </si>
  <si>
    <t>Ágoston Bence</t>
  </si>
  <si>
    <t>Szalai Levente</t>
  </si>
  <si>
    <t>Józsa Gyula</t>
  </si>
  <si>
    <t>VI. B</t>
  </si>
  <si>
    <t>József Bálint</t>
  </si>
  <si>
    <t>Sajgál Soma</t>
  </si>
  <si>
    <t>Kovács Levente</t>
  </si>
  <si>
    <t>Lengyel Gábor</t>
  </si>
  <si>
    <t>9:15</t>
  </si>
  <si>
    <t>Paszicsnyek Zsadány Zsombor</t>
  </si>
  <si>
    <t>Héjj Lili</t>
  </si>
  <si>
    <t>9:45</t>
  </si>
  <si>
    <t>Hendlein Milos</t>
  </si>
  <si>
    <t>Bekker Balázs</t>
  </si>
  <si>
    <t>T. Nagy Benedek</t>
  </si>
  <si>
    <t>Csizmadia András</t>
  </si>
  <si>
    <t>Elek Péter</t>
  </si>
  <si>
    <t>Barna András</t>
  </si>
  <si>
    <t>9:30</t>
  </si>
  <si>
    <t>10:30</t>
  </si>
  <si>
    <t>Kovács Marcell</t>
  </si>
  <si>
    <t>VI.B</t>
  </si>
  <si>
    <t>11:15</t>
  </si>
  <si>
    <t>VII.B</t>
  </si>
  <si>
    <t>Gájásy György</t>
  </si>
  <si>
    <t>Sarok Bence</t>
  </si>
  <si>
    <t>Piniel Bertalan</t>
  </si>
  <si>
    <t>Antal Ákos</t>
  </si>
  <si>
    <t>VIII.B</t>
  </si>
  <si>
    <t>Lészeg András</t>
  </si>
  <si>
    <t>Szabó Máté</t>
  </si>
  <si>
    <t>12:00</t>
  </si>
  <si>
    <t>V.A</t>
  </si>
  <si>
    <t>Surányi-Tóth Márton</t>
  </si>
  <si>
    <t>Erőss Lajos</t>
  </si>
  <si>
    <t>12:45</t>
  </si>
  <si>
    <t>T.Nagy Benedek</t>
  </si>
  <si>
    <t>Bencsik Dániel</t>
  </si>
  <si>
    <t>13:30</t>
  </si>
  <si>
    <t>Baranyai Zalán</t>
  </si>
  <si>
    <t>14:15</t>
  </si>
  <si>
    <t>VI,B</t>
  </si>
  <si>
    <t>15:00</t>
  </si>
  <si>
    <t>Vármegyei szervezet</t>
  </si>
  <si>
    <t>DSB szervezet</t>
  </si>
  <si>
    <t>Versenykiírás</t>
  </si>
  <si>
    <t>Sportág</t>
  </si>
  <si>
    <t>Korcsoport</t>
  </si>
  <si>
    <t>Nem</t>
  </si>
  <si>
    <t>Jelleg</t>
  </si>
  <si>
    <t>Iskola</t>
  </si>
  <si>
    <t>Település</t>
  </si>
  <si>
    <t>Nevező</t>
  </si>
  <si>
    <t>Csapattag</t>
  </si>
  <si>
    <t>Testnevelő</t>
  </si>
  <si>
    <t>Felkészítő</t>
  </si>
  <si>
    <t>Fejér Vármegyei Diáksport Egyesület</t>
  </si>
  <si>
    <t>Székesfehérvár általános iskolai DSB</t>
  </si>
  <si>
    <t>Tenisz</t>
  </si>
  <si>
    <t>I.kcs Tenisz U8 piros labdával, P+S szabály</t>
  </si>
  <si>
    <t>F</t>
  </si>
  <si>
    <t>Tóvárosi Általános Iskola</t>
  </si>
  <si>
    <t>Székesfehérvár</t>
  </si>
  <si>
    <t>Kovácsik Zalán</t>
  </si>
  <si>
    <t>Botyánszkiné Tóth Ildikó</t>
  </si>
  <si>
    <t>L</t>
  </si>
  <si>
    <t>Felsővárosi Általános Iskola</t>
  </si>
  <si>
    <t>Escobar Janovics Daniela</t>
  </si>
  <si>
    <t>Duduka Ingrid</t>
  </si>
  <si>
    <t>Bicske és körzete DSB</t>
  </si>
  <si>
    <t>II.kcs Tenisz U10 narancs labdával, P+S szabály</t>
  </si>
  <si>
    <t>Szent László Általános Iskola</t>
  </si>
  <si>
    <t>Bicske</t>
  </si>
  <si>
    <t>Paszicsnyek Zsadány Zsolt</t>
  </si>
  <si>
    <t>Rimayné Lukácsi Beáta</t>
  </si>
  <si>
    <t>Székesfehérvári Teleki Blanka Gimnázium és Általános Iskola</t>
  </si>
  <si>
    <t>Bethlendy Zolta Botond</t>
  </si>
  <si>
    <t>Kovácsné Jakubovich Krisztina Ágnes</t>
  </si>
  <si>
    <t>Dunaújváros körzete DSB</t>
  </si>
  <si>
    <t>Rácalmási Jankovich Miklós Általános Iskola és Alapfokú Művészeti Iskola</t>
  </si>
  <si>
    <t>Rácalmás</t>
  </si>
  <si>
    <t>Gelencsér Erika</t>
  </si>
  <si>
    <t>Székesfehérvári Kodály Zoltán Általános Iskola, Gimnázium és Alapfokú Művészeti Iskola</t>
  </si>
  <si>
    <t>Buda Léna</t>
  </si>
  <si>
    <t>Magyaródi-Császár Zsanett</t>
  </si>
  <si>
    <t>Comenius Angol-Magyar Két Tanítási Nyelvű Gimnázium, Általános Iskola és Óvoda</t>
  </si>
  <si>
    <t>Hajnáczki Izabella</t>
  </si>
  <si>
    <t>Peringer Orsolya</t>
  </si>
  <si>
    <t>Mozsár Maja Panna</t>
  </si>
  <si>
    <t>Gárdony és körzete DSB</t>
  </si>
  <si>
    <t xml:space="preserve">III.kcs Tenisz U11 zöld labdával, P+S szabály </t>
  </si>
  <si>
    <t>Pákozdi Nemeskócsag Általános Iskola</t>
  </si>
  <si>
    <t>Pákozd</t>
  </si>
  <si>
    <t>Héjj Lili Sára</t>
  </si>
  <si>
    <t>Andorka Péter</t>
  </si>
  <si>
    <t>Győri Róza Krisztina</t>
  </si>
  <si>
    <t>IV.kcs Tenisz U12</t>
  </si>
  <si>
    <t>Zsirai Noé</t>
  </si>
  <si>
    <t>Escobar Janovics Albert</t>
  </si>
  <si>
    <t>Nagy Amanda</t>
  </si>
  <si>
    <t>V.kcs Tenisz U14</t>
  </si>
  <si>
    <t>Chernel István Általános Iskola és Gimnázium</t>
  </si>
  <si>
    <t xml:space="preserve">Gárdony </t>
  </si>
  <si>
    <t>Leinemann Gellért</t>
  </si>
  <si>
    <t>Székesfehérvár körzete DSB</t>
  </si>
  <si>
    <t>Gorsium Általános Iskola</t>
  </si>
  <si>
    <t>Tác</t>
  </si>
  <si>
    <t>Vargáné Képli Erzsébet</t>
  </si>
  <si>
    <t>Dunaújváros általános és középiskolai DSB</t>
  </si>
  <si>
    <t>Dunaújvárosi Széchenyi István Gimnázium</t>
  </si>
  <si>
    <t>Dunaújváros</t>
  </si>
  <si>
    <t>Antal Iván</t>
  </si>
  <si>
    <t>Szári Romhányi György Nyelvoktató Német Nemzetiségi Általános Iskola</t>
  </si>
  <si>
    <t>Szár</t>
  </si>
  <si>
    <t>Rónai Patrik Benjamin</t>
  </si>
  <si>
    <t>Heiderné Varga Katalin</t>
  </si>
  <si>
    <t>Zentai Úti Általános Iskola</t>
  </si>
  <si>
    <t>Szalai Levente Márton</t>
  </si>
  <si>
    <t>Borsó Tamás</t>
  </si>
  <si>
    <t>Kovács Marcell Benedek</t>
  </si>
  <si>
    <t>Székesfehérvári Széna Téri Általános Iskola</t>
  </si>
  <si>
    <t>Kulcsár Eszter Zsuzsanna</t>
  </si>
  <si>
    <t>Ciszterci Szent István Gimnázium</t>
  </si>
  <si>
    <t>Tordasi Zsolt</t>
  </si>
  <si>
    <t>VI.kcs Tenisz U16</t>
  </si>
  <si>
    <t>Molnár Botond</t>
  </si>
  <si>
    <t>Hétvezér Általános Iskola</t>
  </si>
  <si>
    <t>Gulyás Donát</t>
  </si>
  <si>
    <t>Farkas Andrea</t>
  </si>
  <si>
    <t>Pákay Norbert</t>
  </si>
  <si>
    <t>Négele Zalán</t>
  </si>
  <si>
    <t>T. Nagy Sándor Benedek</t>
  </si>
  <si>
    <t>Kovács Levente Zalán</t>
  </si>
  <si>
    <t>Filó Zsolt</t>
  </si>
  <si>
    <t>Székesfehérvári Vasvári Pál Gimnázium</t>
  </si>
  <si>
    <t>Helesfai Marcell</t>
  </si>
  <si>
    <t>Székesfehérvári SZC Vörösmarty Mihály Technikum és Szakképző Iskola</t>
  </si>
  <si>
    <t>Bekker Balázs Tamás</t>
  </si>
  <si>
    <t>Tarr Péter Sándor</t>
  </si>
  <si>
    <t>Csizmadia András Imre</t>
  </si>
  <si>
    <t>Zöldliget Magyar-Angol Két Tanítási Nyelvű Baptista Általános Iskola és Gimnázium</t>
  </si>
  <si>
    <t xml:space="preserve">Velence </t>
  </si>
  <si>
    <t>Sajgál Soma Kristóf</t>
  </si>
  <si>
    <t>Szabó Balázs</t>
  </si>
  <si>
    <t>Tóparti Gimnázium és Művészeti Szakgimnázium</t>
  </si>
  <si>
    <t>Kovács Gábor</t>
  </si>
  <si>
    <t>Siska Luca</t>
  </si>
  <si>
    <t>Majorné Szloboda Mária</t>
  </si>
  <si>
    <t>Kovács Kinga</t>
  </si>
  <si>
    <t>Galgóczy Lajos</t>
  </si>
  <si>
    <t>Baráth Bettina</t>
  </si>
  <si>
    <t>Fülöp Karina</t>
  </si>
  <si>
    <t>VIII.kcs Tenisz U18+</t>
  </si>
  <si>
    <t>Fekete Csilla</t>
  </si>
  <si>
    <t>Lészeg András Ádám</t>
  </si>
  <si>
    <t>VII.kcs Tenisz U18</t>
  </si>
  <si>
    <t>Varga Tamás</t>
  </si>
  <si>
    <t>Kodolányi János Gimnázium</t>
  </si>
  <si>
    <t>Teker Lotti</t>
  </si>
  <si>
    <t>Szekeres Marcell</t>
  </si>
  <si>
    <t>Metzger Kata</t>
  </si>
  <si>
    <t>Lánczos Kornél Gimnázium</t>
  </si>
  <si>
    <t>Major Mandula</t>
  </si>
  <si>
    <t>Szekeres Zsuzsanna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</si>
</sst>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1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53" fillId="0" borderId="0"/>
  </cellStyleXfs>
  <cellXfs count="24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14" fontId="17" fillId="4" borderId="5" xfId="0" applyNumberFormat="1" applyFont="1" applyFill="1" applyBorder="1" applyAlignment="1">
      <alignment horizontal="left" vertical="center"/>
    </xf>
    <xf numFmtId="49" fontId="17" fillId="2" borderId="0" xfId="0" applyNumberFormat="1" applyFont="1" applyFill="1" applyAlignment="1">
      <alignment vertical="center"/>
    </xf>
    <xf numFmtId="49" fontId="17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19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/>
    <xf numFmtId="0" fontId="20" fillId="2" borderId="0" xfId="1" applyFont="1" applyFill="1"/>
    <xf numFmtId="0" fontId="0" fillId="0" borderId="0" xfId="0" applyAlignment="1">
      <alignment horizontal="center"/>
    </xf>
    <xf numFmtId="49" fontId="21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2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1" fillId="2" borderId="6" xfId="0" applyNumberFormat="1" applyFont="1" applyFill="1" applyBorder="1" applyAlignment="1">
      <alignment horizontal="right" vertical="center"/>
    </xf>
    <xf numFmtId="49" fontId="23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49" fontId="23" fillId="2" borderId="0" xfId="0" applyNumberFormat="1" applyFont="1" applyFill="1" applyAlignment="1">
      <alignment vertical="center"/>
    </xf>
    <xf numFmtId="49" fontId="24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8" fillId="2" borderId="7" xfId="0" applyNumberFormat="1" applyFont="1" applyFill="1" applyBorder="1" applyAlignment="1">
      <alignment horizontal="left" vertical="center"/>
    </xf>
    <xf numFmtId="49" fontId="18" fillId="2" borderId="7" xfId="0" applyNumberFormat="1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8" fillId="2" borderId="0" xfId="0" applyNumberFormat="1" applyFont="1" applyFill="1" applyAlignment="1">
      <alignment vertical="center"/>
    </xf>
    <xf numFmtId="0" fontId="17" fillId="2" borderId="0" xfId="2" applyNumberFormat="1" applyFont="1" applyFill="1" applyAlignment="1" applyProtection="1">
      <alignment vertical="center"/>
      <protection locked="0"/>
    </xf>
    <xf numFmtId="0" fontId="18" fillId="2" borderId="0" xfId="0" applyFont="1" applyFill="1" applyAlignment="1">
      <alignment vertical="center"/>
    </xf>
    <xf numFmtId="49" fontId="18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9" fillId="6" borderId="17" xfId="0" applyNumberFormat="1" applyFont="1" applyFill="1" applyBorder="1" applyAlignment="1">
      <alignment vertical="center"/>
    </xf>
    <xf numFmtId="49" fontId="32" fillId="2" borderId="0" xfId="0" applyNumberFormat="1" applyFont="1" applyFill="1" applyAlignment="1">
      <alignment vertical="center"/>
    </xf>
    <xf numFmtId="0" fontId="29" fillId="2" borderId="20" xfId="0" applyFont="1" applyFill="1" applyBorder="1" applyAlignment="1">
      <alignment vertical="center"/>
    </xf>
    <xf numFmtId="0" fontId="29" fillId="2" borderId="21" xfId="0" applyFont="1" applyFill="1" applyBorder="1" applyAlignment="1">
      <alignment vertical="center"/>
    </xf>
    <xf numFmtId="0" fontId="9" fillId="2" borderId="23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vertical="center"/>
    </xf>
    <xf numFmtId="49" fontId="29" fillId="2" borderId="25" xfId="0" applyNumberFormat="1" applyFont="1" applyFill="1" applyBorder="1" applyAlignment="1">
      <alignment horizontal="left" vertical="center"/>
    </xf>
    <xf numFmtId="49" fontId="39" fillId="2" borderId="25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29" fillId="2" borderId="23" xfId="0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vertical="center"/>
    </xf>
    <xf numFmtId="49" fontId="9" fillId="2" borderId="26" xfId="0" applyNumberFormat="1" applyFont="1" applyFill="1" applyBorder="1" applyAlignment="1">
      <alignment vertical="center"/>
    </xf>
    <xf numFmtId="0" fontId="4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26" fillId="2" borderId="27" xfId="0" applyFont="1" applyFill="1" applyBorder="1" applyAlignment="1">
      <alignment horizontal="left" vertical="center"/>
    </xf>
    <xf numFmtId="0" fontId="27" fillId="2" borderId="28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24" xfId="0" applyNumberFormat="1" applyFont="1" applyFill="1" applyBorder="1" applyAlignment="1">
      <alignment vertical="center"/>
    </xf>
    <xf numFmtId="49" fontId="9" fillId="2" borderId="25" xfId="0" applyNumberFormat="1" applyFont="1" applyFill="1" applyBorder="1" applyAlignment="1">
      <alignment vertical="center"/>
    </xf>
    <xf numFmtId="49" fontId="9" fillId="2" borderId="19" xfId="0" applyNumberFormat="1" applyFont="1" applyFill="1" applyBorder="1" applyAlignment="1">
      <alignment horizontal="right" vertical="center"/>
    </xf>
    <xf numFmtId="0" fontId="29" fillId="2" borderId="0" xfId="0" applyFont="1" applyFill="1" applyAlignment="1">
      <alignment vertical="center"/>
    </xf>
    <xf numFmtId="49" fontId="43" fillId="2" borderId="4" xfId="0" applyNumberFormat="1" applyFont="1" applyFill="1" applyBorder="1" applyAlignment="1">
      <alignment vertical="center"/>
    </xf>
    <xf numFmtId="49" fontId="43" fillId="2" borderId="0" xfId="0" applyNumberFormat="1" applyFont="1" applyFill="1" applyAlignment="1">
      <alignment vertical="center"/>
    </xf>
    <xf numFmtId="49" fontId="44" fillId="2" borderId="0" xfId="0" applyNumberFormat="1" applyFont="1" applyFill="1" applyAlignment="1">
      <alignment horizontal="left" vertical="center"/>
    </xf>
    <xf numFmtId="49" fontId="9" fillId="2" borderId="0" xfId="0" applyNumberFormat="1" applyFont="1" applyFill="1" applyAlignment="1">
      <alignment horizontal="right" vertical="center"/>
    </xf>
    <xf numFmtId="0" fontId="29" fillId="2" borderId="17" xfId="0" applyFont="1" applyFill="1" applyBorder="1" applyAlignment="1">
      <alignment vertical="center"/>
    </xf>
    <xf numFmtId="0" fontId="29" fillId="2" borderId="22" xfId="0" applyFont="1" applyFill="1" applyBorder="1" applyAlignment="1">
      <alignment vertical="center"/>
    </xf>
    <xf numFmtId="0" fontId="43" fillId="2" borderId="0" xfId="0" applyFont="1" applyFill="1"/>
    <xf numFmtId="0" fontId="14" fillId="4" borderId="5" xfId="0" applyFont="1" applyFill="1" applyBorder="1" applyAlignment="1">
      <alignment horizontal="left" vertical="center"/>
    </xf>
    <xf numFmtId="0" fontId="19" fillId="4" borderId="5" xfId="0" applyFont="1" applyFill="1" applyBorder="1" applyAlignment="1">
      <alignment vertical="center"/>
    </xf>
    <xf numFmtId="49" fontId="5" fillId="6" borderId="0" xfId="0" applyNumberFormat="1" applyFont="1" applyFill="1" applyAlignment="1">
      <alignment vertical="top"/>
    </xf>
    <xf numFmtId="49" fontId="42" fillId="6" borderId="0" xfId="0" applyNumberFormat="1" applyFont="1" applyFill="1" applyAlignment="1">
      <alignment vertical="top"/>
    </xf>
    <xf numFmtId="49" fontId="30" fillId="6" borderId="0" xfId="0" applyNumberFormat="1" applyFont="1" applyFill="1" applyAlignment="1">
      <alignment vertical="top"/>
    </xf>
    <xf numFmtId="49" fontId="34" fillId="6" borderId="0" xfId="0" applyNumberFormat="1" applyFont="1" applyFill="1" applyAlignment="1">
      <alignment horizontal="center"/>
    </xf>
    <xf numFmtId="49" fontId="34" fillId="6" borderId="0" xfId="0" applyNumberFormat="1" applyFont="1" applyFill="1" applyAlignment="1">
      <alignment horizontal="left"/>
    </xf>
    <xf numFmtId="0" fontId="45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1" fillId="6" borderId="0" xfId="0" applyNumberFormat="1" applyFont="1" applyFill="1"/>
    <xf numFmtId="49" fontId="19" fillId="6" borderId="0" xfId="0" applyNumberFormat="1" applyFont="1" applyFill="1"/>
    <xf numFmtId="49" fontId="16" fillId="6" borderId="0" xfId="0" applyNumberFormat="1" applyFont="1" applyFill="1"/>
    <xf numFmtId="14" fontId="17" fillId="6" borderId="6" xfId="0" applyNumberFormat="1" applyFont="1" applyFill="1" applyBorder="1" applyAlignment="1">
      <alignment horizontal="left" vertical="center"/>
    </xf>
    <xf numFmtId="49" fontId="17" fillId="6" borderId="6" xfId="0" applyNumberFormat="1" applyFont="1" applyFill="1" applyBorder="1" applyAlignment="1">
      <alignment vertical="center"/>
    </xf>
    <xf numFmtId="49" fontId="36" fillId="6" borderId="6" xfId="0" applyNumberFormat="1" applyFont="1" applyFill="1" applyBorder="1" applyAlignment="1">
      <alignment vertical="center"/>
    </xf>
    <xf numFmtId="49" fontId="17" fillId="6" borderId="6" xfId="2" applyNumberFormat="1" applyFont="1" applyFill="1" applyBorder="1" applyAlignment="1" applyProtection="1">
      <alignment vertical="center"/>
      <protection locked="0"/>
    </xf>
    <xf numFmtId="49" fontId="18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/>
    <xf numFmtId="0" fontId="0" fillId="6" borderId="0" xfId="0" applyFill="1"/>
    <xf numFmtId="49" fontId="29" fillId="6" borderId="24" xfId="0" applyNumberFormat="1" applyFont="1" applyFill="1" applyBorder="1" applyAlignment="1">
      <alignment vertical="center"/>
    </xf>
    <xf numFmtId="49" fontId="35" fillId="6" borderId="7" xfId="0" applyNumberFormat="1" applyFont="1" applyFill="1" applyBorder="1" applyAlignment="1">
      <alignment vertical="center"/>
    </xf>
    <xf numFmtId="49" fontId="9" fillId="6" borderId="24" xfId="0" applyNumberFormat="1" applyFont="1" applyFill="1" applyBorder="1" applyAlignment="1">
      <alignment vertical="center"/>
    </xf>
    <xf numFmtId="49" fontId="9" fillId="6" borderId="25" xfId="0" applyNumberFormat="1" applyFont="1" applyFill="1" applyBorder="1" applyAlignment="1">
      <alignment vertical="center"/>
    </xf>
    <xf numFmtId="49" fontId="9" fillId="6" borderId="19" xfId="0" applyNumberFormat="1" applyFont="1" applyFill="1" applyBorder="1" applyAlignment="1">
      <alignment horizontal="right" vertical="center"/>
    </xf>
    <xf numFmtId="49" fontId="9" fillId="6" borderId="26" xfId="0" applyNumberFormat="1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horizontal="right" vertical="center"/>
    </xf>
    <xf numFmtId="0" fontId="47" fillId="6" borderId="7" xfId="0" applyFont="1" applyFill="1" applyBorder="1" applyAlignment="1">
      <alignment vertical="center"/>
    </xf>
    <xf numFmtId="0" fontId="1" fillId="2" borderId="0" xfId="0" applyFont="1" applyFill="1"/>
    <xf numFmtId="0" fontId="47" fillId="6" borderId="7" xfId="0" applyFont="1" applyFill="1" applyBorder="1" applyAlignment="1">
      <alignment horizontal="center" vertical="center" shrinkToFit="1"/>
    </xf>
    <xf numFmtId="0" fontId="48" fillId="6" borderId="7" xfId="0" applyFont="1" applyFill="1" applyBorder="1"/>
    <xf numFmtId="49" fontId="15" fillId="6" borderId="0" xfId="0" applyNumberFormat="1" applyFont="1" applyFill="1" applyAlignment="1">
      <alignment horizontal="left"/>
    </xf>
    <xf numFmtId="49" fontId="30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49" fontId="16" fillId="0" borderId="0" xfId="0" applyNumberFormat="1" applyFont="1"/>
    <xf numFmtId="49" fontId="19" fillId="0" borderId="0" xfId="0" applyNumberFormat="1" applyFont="1"/>
    <xf numFmtId="49" fontId="23" fillId="0" borderId="0" xfId="0" applyNumberFormat="1" applyFont="1" applyAlignment="1">
      <alignment vertical="center"/>
    </xf>
    <xf numFmtId="49" fontId="32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right" vertical="center"/>
    </xf>
    <xf numFmtId="49" fontId="36" fillId="0" borderId="0" xfId="0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0" fontId="48" fillId="6" borderId="0" xfId="0" applyFont="1" applyFill="1"/>
    <xf numFmtId="49" fontId="29" fillId="0" borderId="0" xfId="0" applyNumberFormat="1" applyFont="1" applyAlignment="1">
      <alignment horizontal="left" vertical="center"/>
    </xf>
    <xf numFmtId="49" fontId="39" fillId="0" borderId="0" xfId="0" applyNumberFormat="1" applyFont="1" applyAlignment="1">
      <alignment vertical="center"/>
    </xf>
    <xf numFmtId="49" fontId="29" fillId="0" borderId="0" xfId="0" applyNumberFormat="1" applyFont="1" applyAlignment="1">
      <alignment vertical="center"/>
    </xf>
    <xf numFmtId="49" fontId="35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37" fillId="0" borderId="0" xfId="0" applyFont="1" applyAlignment="1">
      <alignment horizontal="right" vertical="center"/>
    </xf>
    <xf numFmtId="49" fontId="38" fillId="2" borderId="25" xfId="0" applyNumberFormat="1" applyFont="1" applyFill="1" applyBorder="1" applyAlignment="1">
      <alignment horizontal="center" vertical="center"/>
    </xf>
    <xf numFmtId="49" fontId="38" fillId="2" borderId="25" xfId="0" applyNumberFormat="1" applyFont="1" applyFill="1" applyBorder="1" applyAlignment="1">
      <alignment vertical="center"/>
    </xf>
    <xf numFmtId="49" fontId="9" fillId="6" borderId="24" xfId="0" applyNumberFormat="1" applyFont="1" applyFill="1" applyBorder="1" applyAlignment="1">
      <alignment horizontal="center" vertical="center"/>
    </xf>
    <xf numFmtId="49" fontId="35" fillId="6" borderId="25" xfId="0" applyNumberFormat="1" applyFont="1" applyFill="1" applyBorder="1" applyAlignment="1">
      <alignment vertical="center"/>
    </xf>
    <xf numFmtId="0" fontId="0" fillId="6" borderId="19" xfId="0" applyFill="1" applyBorder="1"/>
    <xf numFmtId="49" fontId="9" fillId="6" borderId="23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Alignment="1">
      <alignment vertical="center"/>
    </xf>
    <xf numFmtId="49" fontId="35" fillId="6" borderId="0" xfId="0" applyNumberFormat="1" applyFont="1" applyFill="1" applyAlignment="1">
      <alignment vertical="center"/>
    </xf>
    <xf numFmtId="0" fontId="0" fillId="6" borderId="17" xfId="0" applyFill="1" applyBorder="1"/>
    <xf numFmtId="0" fontId="9" fillId="6" borderId="0" xfId="0" applyFont="1" applyFill="1" applyAlignment="1">
      <alignment vertical="center"/>
    </xf>
    <xf numFmtId="49" fontId="9" fillId="6" borderId="26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3" fillId="6" borderId="24" xfId="0" applyNumberFormat="1" applyFont="1" applyFill="1" applyBorder="1" applyAlignment="1">
      <alignment horizontal="center" vertical="center"/>
    </xf>
    <xf numFmtId="49" fontId="9" fillId="6" borderId="19" xfId="0" applyNumberFormat="1" applyFont="1" applyFill="1" applyBorder="1" applyAlignment="1">
      <alignment vertical="center"/>
    </xf>
    <xf numFmtId="49" fontId="33" fillId="6" borderId="23" xfId="0" applyNumberFormat="1" applyFont="1" applyFill="1" applyBorder="1" applyAlignment="1">
      <alignment horizontal="center" vertical="center"/>
    </xf>
    <xf numFmtId="49" fontId="33" fillId="6" borderId="26" xfId="0" applyNumberFormat="1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vertical="center"/>
    </xf>
    <xf numFmtId="49" fontId="9" fillId="6" borderId="23" xfId="0" applyNumberFormat="1" applyFont="1" applyFill="1" applyBorder="1" applyAlignment="1">
      <alignment vertical="center"/>
    </xf>
    <xf numFmtId="0" fontId="0" fillId="2" borderId="21" xfId="0" applyFill="1" applyBorder="1"/>
    <xf numFmtId="0" fontId="0" fillId="6" borderId="25" xfId="0" applyFill="1" applyBorder="1"/>
    <xf numFmtId="0" fontId="1" fillId="6" borderId="0" xfId="0" applyFont="1" applyFill="1"/>
    <xf numFmtId="0" fontId="49" fillId="2" borderId="0" xfId="0" applyFont="1" applyFill="1" applyAlignment="1">
      <alignment horizontal="center" shrinkToFit="1"/>
    </xf>
    <xf numFmtId="0" fontId="50" fillId="7" borderId="0" xfId="0" applyFont="1" applyFill="1"/>
    <xf numFmtId="0" fontId="50" fillId="6" borderId="0" xfId="0" applyFont="1" applyFill="1"/>
    <xf numFmtId="0" fontId="0" fillId="6" borderId="5" xfId="0" applyFill="1" applyBorder="1" applyAlignment="1">
      <alignment horizontal="center" vertical="center"/>
    </xf>
    <xf numFmtId="49" fontId="19" fillId="3" borderId="0" xfId="0" applyNumberFormat="1" applyFont="1" applyFill="1"/>
    <xf numFmtId="0" fontId="0" fillId="3" borderId="0" xfId="0" applyFill="1" applyAlignment="1">
      <alignment horizontal="center"/>
    </xf>
    <xf numFmtId="49" fontId="19" fillId="4" borderId="0" xfId="0" applyNumberFormat="1" applyFont="1" applyFill="1"/>
    <xf numFmtId="0" fontId="0" fillId="4" borderId="0" xfId="0" applyFill="1" applyAlignment="1">
      <alignment horizontal="center"/>
    </xf>
    <xf numFmtId="49" fontId="19" fillId="8" borderId="0" xfId="0" applyNumberFormat="1" applyFont="1" applyFill="1"/>
    <xf numFmtId="0" fontId="0" fillId="8" borderId="0" xfId="0" applyFill="1" applyAlignment="1">
      <alignment horizontal="center"/>
    </xf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9" borderId="29" xfId="0" applyFill="1" applyBorder="1" applyAlignment="1">
      <alignment horizontal="center"/>
    </xf>
    <xf numFmtId="0" fontId="0" fillId="0" borderId="6" xfId="0" applyBorder="1"/>
    <xf numFmtId="49" fontId="18" fillId="4" borderId="5" xfId="0" applyNumberFormat="1" applyFont="1" applyFill="1" applyBorder="1" applyAlignment="1">
      <alignment horizontal="left" vertical="center"/>
    </xf>
    <xf numFmtId="0" fontId="0" fillId="10" borderId="0" xfId="0" applyFill="1"/>
    <xf numFmtId="0" fontId="51" fillId="11" borderId="0" xfId="0" applyFont="1" applyFill="1" applyAlignment="1">
      <alignment horizontal="center" vertical="center"/>
    </xf>
    <xf numFmtId="0" fontId="0" fillId="7" borderId="7" xfId="0" applyFill="1" applyBorder="1" applyAlignment="1">
      <alignment horizontal="center"/>
    </xf>
    <xf numFmtId="0" fontId="52" fillId="6" borderId="7" xfId="0" applyFont="1" applyFill="1" applyBorder="1" applyAlignment="1">
      <alignment horizontal="center"/>
    </xf>
    <xf numFmtId="0" fontId="52" fillId="6" borderId="0" xfId="0" applyFont="1" applyFill="1" applyAlignment="1">
      <alignment horizontal="center"/>
    </xf>
    <xf numFmtId="49" fontId="46" fillId="2" borderId="0" xfId="0" applyNumberFormat="1" applyFont="1" applyFill="1" applyAlignment="1">
      <alignment horizontal="center" vertical="center"/>
    </xf>
    <xf numFmtId="49" fontId="12" fillId="4" borderId="22" xfId="0" applyNumberFormat="1" applyFont="1" applyFill="1" applyBorder="1" applyAlignment="1">
      <alignment vertical="center"/>
    </xf>
    <xf numFmtId="0" fontId="0" fillId="0" borderId="23" xfId="0" applyBorder="1"/>
    <xf numFmtId="0" fontId="0" fillId="2" borderId="22" xfId="0" applyFill="1" applyBorder="1"/>
    <xf numFmtId="49" fontId="11" fillId="4" borderId="20" xfId="0" applyNumberFormat="1" applyFont="1" applyFill="1" applyBorder="1" applyAlignment="1">
      <alignment vertical="center"/>
    </xf>
    <xf numFmtId="0" fontId="2" fillId="6" borderId="7" xfId="0" applyFont="1" applyFill="1" applyBorder="1" applyAlignment="1">
      <alignment vertical="center" shrinkToFit="1"/>
    </xf>
    <xf numFmtId="0" fontId="2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 shrinkToFit="1"/>
    </xf>
    <xf numFmtId="0" fontId="2" fillId="6" borderId="7" xfId="0" applyFont="1" applyFill="1" applyBorder="1"/>
    <xf numFmtId="0" fontId="2" fillId="6" borderId="0" xfId="0" applyFont="1" applyFill="1"/>
    <xf numFmtId="0" fontId="2" fillId="6" borderId="0" xfId="0" applyFont="1" applyFill="1" applyAlignment="1">
      <alignment shrinkToFit="1"/>
    </xf>
    <xf numFmtId="0" fontId="53" fillId="0" borderId="0" xfId="3"/>
    <xf numFmtId="49" fontId="57" fillId="0" borderId="0" xfId="3" applyNumberFormat="1" applyFont="1" applyAlignment="1">
      <alignment textRotation="90" wrapText="1"/>
    </xf>
    <xf numFmtId="49" fontId="57" fillId="0" borderId="0" xfId="3" applyNumberFormat="1" applyFont="1" applyAlignment="1">
      <alignment horizontal="right" textRotation="90" wrapText="1"/>
    </xf>
    <xf numFmtId="49" fontId="53" fillId="0" borderId="0" xfId="3" applyNumberFormat="1" applyAlignment="1">
      <alignment horizontal="center" vertical="center"/>
    </xf>
    <xf numFmtId="49" fontId="53" fillId="0" borderId="0" xfId="3" applyNumberFormat="1" applyAlignment="1">
      <alignment horizontal="center"/>
    </xf>
    <xf numFmtId="49" fontId="53" fillId="0" borderId="5" xfId="3" applyNumberFormat="1" applyBorder="1"/>
    <xf numFmtId="49" fontId="54" fillId="0" borderId="5" xfId="3" applyNumberFormat="1" applyFont="1" applyBorder="1"/>
    <xf numFmtId="49" fontId="53" fillId="0" borderId="5" xfId="3" applyNumberFormat="1" applyBorder="1" applyAlignment="1">
      <alignment horizontal="center"/>
    </xf>
    <xf numFmtId="0" fontId="53" fillId="0" borderId="5" xfId="3" applyBorder="1" applyAlignment="1">
      <alignment horizontal="center" vertical="center"/>
    </xf>
    <xf numFmtId="49" fontId="53" fillId="0" borderId="5" xfId="3" applyNumberFormat="1" applyBorder="1" applyAlignment="1">
      <alignment horizontal="center" vertical="center"/>
    </xf>
    <xf numFmtId="0" fontId="58" fillId="0" borderId="5" xfId="3" applyFont="1" applyBorder="1" applyAlignment="1">
      <alignment horizontal="center" vertical="center"/>
    </xf>
    <xf numFmtId="49" fontId="53" fillId="0" borderId="0" xfId="3" applyNumberFormat="1"/>
    <xf numFmtId="49" fontId="54" fillId="0" borderId="0" xfId="3" applyNumberFormat="1" applyFont="1"/>
    <xf numFmtId="0" fontId="53" fillId="0" borderId="0" xfId="3" applyAlignment="1">
      <alignment horizontal="center" vertical="center"/>
    </xf>
    <xf numFmtId="0" fontId="58" fillId="0" borderId="0" xfId="3" applyFont="1" applyAlignment="1">
      <alignment horizontal="center" vertical="center"/>
    </xf>
    <xf numFmtId="0" fontId="55" fillId="0" borderId="0" xfId="3" applyFont="1" applyAlignment="1">
      <alignment horizontal="center" vertical="center"/>
    </xf>
    <xf numFmtId="0" fontId="56" fillId="13" borderId="0" xfId="3" applyFont="1" applyFill="1" applyAlignment="1">
      <alignment horizontal="center" vertical="center" wrapText="1"/>
    </xf>
    <xf numFmtId="0" fontId="56" fillId="0" borderId="0" xfId="3" applyFont="1" applyAlignment="1">
      <alignment horizontal="center" vertical="center" wrapText="1"/>
    </xf>
    <xf numFmtId="14" fontId="25" fillId="2" borderId="25" xfId="0" applyNumberFormat="1" applyFont="1" applyFill="1" applyBorder="1" applyAlignment="1">
      <alignment horizontal="left" vertical="center" wrapText="1"/>
    </xf>
    <xf numFmtId="49" fontId="12" fillId="6" borderId="0" xfId="0" applyNumberFormat="1" applyFont="1" applyFill="1" applyAlignment="1">
      <alignment vertical="top" shrinkToFit="1"/>
    </xf>
    <xf numFmtId="14" fontId="17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right" vertical="center" shrinkToFit="1"/>
    </xf>
    <xf numFmtId="0" fontId="0" fillId="1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6" borderId="25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2" fillId="6" borderId="7" xfId="0" applyFont="1" applyFill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right" vertical="center" shrinkToFit="1"/>
    </xf>
    <xf numFmtId="0" fontId="60" fillId="0" borderId="0" xfId="0" applyFont="1" applyAlignment="1">
      <alignment wrapText="1"/>
    </xf>
  </cellXfs>
  <cellStyles count="4">
    <cellStyle name="Hivatkozás" xfId="1" builtinId="8"/>
    <cellStyle name="Normál" xfId="0" builtinId="0"/>
    <cellStyle name="Normál 2" xfId="3" xr:uid="{3B9F7947-4042-42F4-8511-29CD8BB43598}"/>
    <cellStyle name="Pénznem" xfId="2" builtinId="4"/>
  </cellStyles>
  <dxfs count="20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310515</xdr:colOff>
      <xdr:row>11</xdr:row>
      <xdr:rowOff>0</xdr:rowOff>
    </xdr:from>
    <xdr:to>
      <xdr:col>4</xdr:col>
      <xdr:colOff>1261220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9CA9494D-A5D2-5984-26E5-3DC0C9DDD5C7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347" name="Picture 13">
          <a:extLst>
            <a:ext uri="{FF2B5EF4-FFF2-40B4-BE49-F238E27FC236}">
              <a16:creationId xmlns:a16="http://schemas.microsoft.com/office/drawing/2014/main" id="{10CDA270-3E6D-CCCF-8918-C2360404F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65958" name="Picture 3">
          <a:extLst>
            <a:ext uri="{FF2B5EF4-FFF2-40B4-BE49-F238E27FC236}">
              <a16:creationId xmlns:a16="http://schemas.microsoft.com/office/drawing/2014/main" id="{289D1114-176D-2A21-0178-526487101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7082" name="Picture 1">
          <a:extLst>
            <a:ext uri="{FF2B5EF4-FFF2-40B4-BE49-F238E27FC236}">
              <a16:creationId xmlns:a16="http://schemas.microsoft.com/office/drawing/2014/main" id="{4F43FCD1-9B9F-C419-C4EA-CC4A74882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606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66982" name="Picture 3">
          <a:extLst>
            <a:ext uri="{FF2B5EF4-FFF2-40B4-BE49-F238E27FC236}">
              <a16:creationId xmlns:a16="http://schemas.microsoft.com/office/drawing/2014/main" id="{BBC05C48-1AA0-BFE3-CFDD-60D2B7522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56" name="Picture 23">
          <a:extLst>
            <a:ext uri="{FF2B5EF4-FFF2-40B4-BE49-F238E27FC236}">
              <a16:creationId xmlns:a16="http://schemas.microsoft.com/office/drawing/2014/main" id="{885816E1-AFC2-8E8D-8B84-F8D84AA20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60838" name="Picture 3">
          <a:extLst>
            <a:ext uri="{FF2B5EF4-FFF2-40B4-BE49-F238E27FC236}">
              <a16:creationId xmlns:a16="http://schemas.microsoft.com/office/drawing/2014/main" id="{CE21303E-4063-181D-EF45-0D16C2F13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272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61862" name="Picture 3">
          <a:extLst>
            <a:ext uri="{FF2B5EF4-FFF2-40B4-BE49-F238E27FC236}">
              <a16:creationId xmlns:a16="http://schemas.microsoft.com/office/drawing/2014/main" id="{57223A53-8B59-5403-D763-9B8728F45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272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62886" name="Picture 3">
          <a:extLst>
            <a:ext uri="{FF2B5EF4-FFF2-40B4-BE49-F238E27FC236}">
              <a16:creationId xmlns:a16="http://schemas.microsoft.com/office/drawing/2014/main" id="{CD111B14-4808-5988-A157-9B644730F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56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8106" name="Picture 1">
          <a:extLst>
            <a:ext uri="{FF2B5EF4-FFF2-40B4-BE49-F238E27FC236}">
              <a16:creationId xmlns:a16="http://schemas.microsoft.com/office/drawing/2014/main" id="{BD2DCE75-CF83-06C0-9B45-072EC9B08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526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68006" name="Picture 1">
          <a:extLst>
            <a:ext uri="{FF2B5EF4-FFF2-40B4-BE49-F238E27FC236}">
              <a16:creationId xmlns:a16="http://schemas.microsoft.com/office/drawing/2014/main" id="{0DF986DB-CDEC-F3F5-6C49-F5A416A07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7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63910" name="Picture 3">
          <a:extLst>
            <a:ext uri="{FF2B5EF4-FFF2-40B4-BE49-F238E27FC236}">
              <a16:creationId xmlns:a16="http://schemas.microsoft.com/office/drawing/2014/main" id="{E58A219B-F705-21D3-2A88-CE7102306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804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64934" name="Picture 3">
          <a:extLst>
            <a:ext uri="{FF2B5EF4-FFF2-40B4-BE49-F238E27FC236}">
              <a16:creationId xmlns:a16="http://schemas.microsoft.com/office/drawing/2014/main" id="{9622E6E4-22E4-4663-F9B6-AFCD435DF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152A9-38E0-41D5-834F-9D8F7DB23812}">
  <sheetPr codeName="Sheet1"/>
  <dimension ref="A1:G18"/>
  <sheetViews>
    <sheetView showGridLines="0" showZeros="0" workbookViewId="0">
      <selection activeCell="A8" sqref="A8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93" t="s">
        <v>82</v>
      </c>
      <c r="B1" s="3"/>
      <c r="C1" s="3"/>
      <c r="D1" s="94"/>
      <c r="E1" s="4"/>
      <c r="F1" s="5"/>
      <c r="G1" s="5"/>
    </row>
    <row r="2" spans="1:7" s="6" customFormat="1" ht="36.75" customHeight="1" thickBot="1" x14ac:dyDescent="0.3">
      <c r="A2" s="7" t="s">
        <v>10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11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05" t="s">
        <v>12</v>
      </c>
      <c r="B5" s="20"/>
      <c r="C5" s="20"/>
      <c r="D5" s="20"/>
      <c r="E5" s="202"/>
      <c r="F5" s="21"/>
      <c r="G5" s="22"/>
    </row>
    <row r="6" spans="1:7" s="2" customFormat="1" ht="24.6" x14ac:dyDescent="0.25">
      <c r="A6" s="206" t="s">
        <v>88</v>
      </c>
      <c r="B6" s="203"/>
      <c r="C6" s="23"/>
      <c r="D6" s="24"/>
      <c r="E6" s="25"/>
      <c r="F6" s="5"/>
      <c r="G6" s="5"/>
    </row>
    <row r="7" spans="1:7" s="18" customFormat="1" ht="15" customHeight="1" x14ac:dyDescent="0.25">
      <c r="A7" s="106" t="s">
        <v>83</v>
      </c>
      <c r="B7" s="106" t="s">
        <v>84</v>
      </c>
      <c r="C7" s="106" t="s">
        <v>85</v>
      </c>
      <c r="D7" s="106" t="s">
        <v>86</v>
      </c>
      <c r="E7" s="106" t="s">
        <v>87</v>
      </c>
      <c r="F7" s="21"/>
      <c r="G7" s="22"/>
    </row>
    <row r="8" spans="1:7" s="2" customFormat="1" ht="16.5" customHeight="1" x14ac:dyDescent="0.25">
      <c r="A8" s="112"/>
      <c r="B8" s="112"/>
      <c r="C8" s="112"/>
      <c r="D8" s="112"/>
      <c r="E8" s="112"/>
      <c r="F8" s="5"/>
      <c r="G8" s="5"/>
    </row>
    <row r="9" spans="1:7" s="2" customFormat="1" ht="15" customHeight="1" x14ac:dyDescent="0.25">
      <c r="A9" s="105" t="s">
        <v>13</v>
      </c>
      <c r="B9" s="20"/>
      <c r="C9" s="106" t="s">
        <v>14</v>
      </c>
      <c r="D9" s="106"/>
      <c r="E9" s="107" t="s">
        <v>15</v>
      </c>
      <c r="F9" s="5"/>
      <c r="G9" s="5"/>
    </row>
    <row r="10" spans="1:7" s="2" customFormat="1" x14ac:dyDescent="0.25">
      <c r="A10" s="27"/>
      <c r="B10" s="28"/>
      <c r="C10" s="29"/>
      <c r="D10" s="106" t="s">
        <v>43</v>
      </c>
      <c r="E10" s="196"/>
      <c r="F10" s="5"/>
      <c r="G10" s="5"/>
    </row>
    <row r="11" spans="1:7" x14ac:dyDescent="0.25">
      <c r="A11" s="19"/>
      <c r="B11" s="20"/>
      <c r="C11" s="111" t="s">
        <v>41</v>
      </c>
      <c r="D11" s="111" t="s">
        <v>79</v>
      </c>
      <c r="E11" s="111" t="s">
        <v>80</v>
      </c>
      <c r="F11" s="31"/>
      <c r="G11" s="31"/>
    </row>
    <row r="12" spans="1:7" s="2" customFormat="1" x14ac:dyDescent="0.25">
      <c r="A12" s="95"/>
      <c r="B12" s="5"/>
      <c r="C12" s="113"/>
      <c r="D12" s="113"/>
      <c r="E12" s="113"/>
      <c r="F12" s="5"/>
      <c r="G12" s="5"/>
    </row>
    <row r="13" spans="1:7" ht="7.5" customHeight="1" x14ac:dyDescent="0.25">
      <c r="A13" s="31"/>
      <c r="B13" s="31"/>
      <c r="C13" s="31"/>
      <c r="D13" s="31"/>
      <c r="E13" s="35"/>
      <c r="F13" s="31"/>
      <c r="G13" s="31"/>
    </row>
    <row r="14" spans="1:7" ht="112.5" customHeight="1" x14ac:dyDescent="0.25">
      <c r="A14" s="31"/>
      <c r="B14" s="31"/>
      <c r="C14" s="31"/>
      <c r="D14" s="31"/>
      <c r="E14" s="35"/>
      <c r="F14" s="31"/>
      <c r="G14" s="31"/>
    </row>
    <row r="15" spans="1:7" ht="18.75" customHeight="1" x14ac:dyDescent="0.25">
      <c r="A15" s="30"/>
      <c r="B15" s="30"/>
      <c r="C15" s="30"/>
      <c r="D15" s="30"/>
      <c r="E15" s="35"/>
      <c r="F15" s="31"/>
      <c r="G15" s="31"/>
    </row>
    <row r="16" spans="1:7" ht="17.25" customHeight="1" x14ac:dyDescent="0.25">
      <c r="A16" s="30"/>
      <c r="B16" s="30"/>
      <c r="C16" s="30"/>
      <c r="D16" s="30"/>
      <c r="E16" s="30"/>
      <c r="F16" s="31"/>
      <c r="G16" s="31"/>
    </row>
    <row r="17" spans="1:7" ht="12.75" customHeight="1" x14ac:dyDescent="0.25">
      <c r="A17" s="36"/>
      <c r="B17" s="191"/>
      <c r="C17" s="96"/>
      <c r="D17" s="37"/>
      <c r="E17" s="35"/>
      <c r="F17" s="31"/>
      <c r="G17" s="31"/>
    </row>
    <row r="18" spans="1:7" x14ac:dyDescent="0.25">
      <c r="A18" s="31"/>
      <c r="B18" s="31"/>
      <c r="C18" s="31"/>
      <c r="D18" s="31"/>
      <c r="E18" s="35"/>
      <c r="F18" s="31"/>
      <c r="G18" s="31"/>
    </row>
  </sheetData>
  <phoneticPr fontId="40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B7F4E-9011-4DC0-B6E5-CA775893328C}">
  <sheetPr codeName="Munka10">
    <tabColor indexed="11"/>
  </sheetPr>
  <dimension ref="A1:AK41"/>
  <sheetViews>
    <sheetView workbookViewId="0">
      <selection activeCell="I11" sqref="I1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26.8867187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32" t="s">
        <v>89</v>
      </c>
      <c r="B1" s="232"/>
      <c r="C1" s="232"/>
      <c r="D1" s="232"/>
      <c r="E1" s="232"/>
      <c r="F1" s="232"/>
      <c r="G1" s="114"/>
      <c r="H1" s="117" t="s">
        <v>33</v>
      </c>
      <c r="I1" s="115"/>
      <c r="J1" s="116"/>
      <c r="L1" s="118"/>
      <c r="M1" s="142"/>
      <c r="N1" s="143"/>
      <c r="O1" s="143" t="s">
        <v>9</v>
      </c>
      <c r="P1" s="143"/>
      <c r="Q1" s="144"/>
      <c r="R1" s="143"/>
      <c r="AB1" s="198" t="e">
        <f>IF(Y5=1,CONCATENATE(VLOOKUP(Y3,AA16:AH27,2)),CONCATENATE(VLOOKUP(Y3,AA2:AK13,2)))</f>
        <v>#N/A</v>
      </c>
      <c r="AC1" s="198" t="e">
        <f>IF(Y5=1,CONCATENATE(VLOOKUP(Y3,AA16:AK27,3)),CONCATENATE(VLOOKUP(Y3,AA2:AK13,3)))</f>
        <v>#N/A</v>
      </c>
      <c r="AD1" s="198" t="e">
        <f>IF(Y5=1,CONCATENATE(VLOOKUP(Y3,AA16:AK27,4)),CONCATENATE(VLOOKUP(Y3,AA2:AK13,4)))</f>
        <v>#N/A</v>
      </c>
      <c r="AE1" s="198" t="e">
        <f>IF(Y5=1,CONCATENATE(VLOOKUP(Y3,AA16:AK27,5)),CONCATENATE(VLOOKUP(Y3,AA2:AK13,5)))</f>
        <v>#N/A</v>
      </c>
      <c r="AF1" s="198" t="e">
        <f>IF(Y5=1,CONCATENATE(VLOOKUP(Y3,AA16:AK27,6)),CONCATENATE(VLOOKUP(Y3,AA2:AK13,6)))</f>
        <v>#N/A</v>
      </c>
      <c r="AG1" s="198" t="e">
        <f>IF(Y5=1,CONCATENATE(VLOOKUP(Y3,AA16:AK27,7)),CONCATENATE(VLOOKUP(Y3,AA2:AK13,7)))</f>
        <v>#N/A</v>
      </c>
      <c r="AH1" s="198" t="e">
        <f>IF(Y5=1,CONCATENATE(VLOOKUP(Y3,AA16:AK27,8)),CONCATENATE(VLOOKUP(Y3,AA2:AK13,8)))</f>
        <v>#N/A</v>
      </c>
      <c r="AI1" s="198" t="e">
        <f>IF(Y5=1,CONCATENATE(VLOOKUP(Y3,AA16:AK27,9)),CONCATENATE(VLOOKUP(Y3,AA2:AK13,9)))</f>
        <v>#N/A</v>
      </c>
      <c r="AJ1" s="198" t="e">
        <f>IF(Y5=1,CONCATENATE(VLOOKUP(Y3,AA16:AK27,10)),CONCATENATE(VLOOKUP(Y3,AA2:AK13,10)))</f>
        <v>#N/A</v>
      </c>
      <c r="AK1" s="198" t="e">
        <f>IF(Y5=1,CONCATENATE(VLOOKUP(Y3,AA16:AK27,11)),CONCATENATE(VLOOKUP(Y3,AA2:AK13,11)))</f>
        <v>#N/A</v>
      </c>
    </row>
    <row r="2" spans="1:37" x14ac:dyDescent="0.25">
      <c r="A2" s="119" t="s">
        <v>32</v>
      </c>
      <c r="B2" s="120"/>
      <c r="C2" s="120"/>
      <c r="D2" s="120"/>
      <c r="E2" s="120" t="s">
        <v>146</v>
      </c>
      <c r="F2" s="120"/>
      <c r="G2" s="121"/>
      <c r="H2" s="122"/>
      <c r="I2" s="122"/>
      <c r="J2" s="123"/>
      <c r="K2" s="118"/>
      <c r="L2" s="118"/>
      <c r="M2" s="118"/>
      <c r="N2" s="145"/>
      <c r="O2" s="146"/>
      <c r="P2" s="145"/>
      <c r="Q2" s="146"/>
      <c r="R2" s="145"/>
      <c r="Y2" s="193"/>
      <c r="Z2" s="192"/>
      <c r="AA2" s="192" t="s">
        <v>44</v>
      </c>
      <c r="AB2" s="186">
        <v>150</v>
      </c>
      <c r="AC2" s="186">
        <v>120</v>
      </c>
      <c r="AD2" s="186">
        <v>100</v>
      </c>
      <c r="AE2" s="186">
        <v>80</v>
      </c>
      <c r="AF2" s="186">
        <v>70</v>
      </c>
      <c r="AG2" s="186">
        <v>60</v>
      </c>
      <c r="AH2" s="186">
        <v>55</v>
      </c>
      <c r="AI2" s="186">
        <v>50</v>
      </c>
      <c r="AJ2" s="186">
        <v>45</v>
      </c>
      <c r="AK2" s="186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48"/>
      <c r="O3" s="147"/>
      <c r="P3" s="148"/>
      <c r="Q3" s="185" t="s">
        <v>53</v>
      </c>
      <c r="R3" s="186" t="s">
        <v>59</v>
      </c>
      <c r="Y3" s="192">
        <f>IF(H4="OB","A",IF(H4="IX","W",H4))</f>
        <v>0</v>
      </c>
      <c r="Z3" s="192"/>
      <c r="AA3" s="192" t="s">
        <v>69</v>
      </c>
      <c r="AB3" s="186">
        <v>120</v>
      </c>
      <c r="AC3" s="186">
        <v>90</v>
      </c>
      <c r="AD3" s="186">
        <v>65</v>
      </c>
      <c r="AE3" s="186">
        <v>55</v>
      </c>
      <c r="AF3" s="186">
        <v>50</v>
      </c>
      <c r="AG3" s="186">
        <v>45</v>
      </c>
      <c r="AH3" s="186">
        <v>40</v>
      </c>
      <c r="AI3" s="186">
        <v>35</v>
      </c>
      <c r="AJ3" s="186">
        <v>25</v>
      </c>
      <c r="AK3" s="186">
        <v>20</v>
      </c>
    </row>
    <row r="4" spans="1:37" ht="13.8" thickBot="1" x14ac:dyDescent="0.3">
      <c r="A4" s="233">
        <v>46149</v>
      </c>
      <c r="B4" s="233"/>
      <c r="C4" s="233"/>
      <c r="D4" s="124"/>
      <c r="E4" s="125" t="s">
        <v>90</v>
      </c>
      <c r="F4" s="125"/>
      <c r="G4" s="125"/>
      <c r="H4" s="127"/>
      <c r="I4" s="125"/>
      <c r="J4" s="126"/>
      <c r="K4" s="127"/>
      <c r="L4" s="128">
        <f>Altalanos!$E$10</f>
        <v>0</v>
      </c>
      <c r="M4" s="127"/>
      <c r="N4" s="150"/>
      <c r="O4" s="151"/>
      <c r="P4" s="150"/>
      <c r="Q4" s="187" t="s">
        <v>60</v>
      </c>
      <c r="R4" s="188" t="s">
        <v>55</v>
      </c>
      <c r="Y4" s="192"/>
      <c r="Z4" s="192"/>
      <c r="AA4" s="192" t="s">
        <v>70</v>
      </c>
      <c r="AB4" s="186">
        <v>90</v>
      </c>
      <c r="AC4" s="186">
        <v>60</v>
      </c>
      <c r="AD4" s="186">
        <v>45</v>
      </c>
      <c r="AE4" s="186">
        <v>34</v>
      </c>
      <c r="AF4" s="186">
        <v>27</v>
      </c>
      <c r="AG4" s="186">
        <v>22</v>
      </c>
      <c r="AH4" s="186">
        <v>18</v>
      </c>
      <c r="AI4" s="186">
        <v>15</v>
      </c>
      <c r="AJ4" s="186">
        <v>12</v>
      </c>
      <c r="AK4" s="186">
        <v>9</v>
      </c>
    </row>
    <row r="5" spans="1:37" x14ac:dyDescent="0.25">
      <c r="A5" s="31"/>
      <c r="B5" s="31" t="s">
        <v>31</v>
      </c>
      <c r="C5" s="139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1" t="s">
        <v>48</v>
      </c>
      <c r="L5" s="181" t="s">
        <v>49</v>
      </c>
      <c r="M5" s="181" t="s">
        <v>50</v>
      </c>
      <c r="Q5" s="189" t="s">
        <v>61</v>
      </c>
      <c r="R5" s="190" t="s">
        <v>57</v>
      </c>
      <c r="Y5" s="192">
        <f>IF(OR(Altalanos!$A$8="F1",Altalanos!$A$8="F2",Altalanos!$A$8="N1",Altalanos!$A$8="N2"),1,2)</f>
        <v>2</v>
      </c>
      <c r="Z5" s="192"/>
      <c r="AA5" s="192" t="s">
        <v>71</v>
      </c>
      <c r="AB5" s="186">
        <v>60</v>
      </c>
      <c r="AC5" s="186">
        <v>40</v>
      </c>
      <c r="AD5" s="186">
        <v>30</v>
      </c>
      <c r="AE5" s="186">
        <v>20</v>
      </c>
      <c r="AF5" s="186">
        <v>18</v>
      </c>
      <c r="AG5" s="186">
        <v>15</v>
      </c>
      <c r="AH5" s="186">
        <v>12</v>
      </c>
      <c r="AI5" s="186">
        <v>10</v>
      </c>
      <c r="AJ5" s="186">
        <v>8</v>
      </c>
      <c r="AK5" s="186">
        <v>6</v>
      </c>
    </row>
    <row r="6" spans="1:37" x14ac:dyDescent="0.25">
      <c r="A6" s="130"/>
      <c r="B6" s="130"/>
      <c r="C6" s="211"/>
      <c r="D6" s="211"/>
      <c r="E6" s="211"/>
      <c r="F6" s="211"/>
      <c r="G6" s="211"/>
      <c r="H6" s="211"/>
      <c r="I6" s="211"/>
      <c r="J6" s="211"/>
      <c r="K6" s="130"/>
      <c r="L6" s="130"/>
      <c r="M6" s="130"/>
      <c r="Y6" s="192"/>
      <c r="Z6" s="192"/>
      <c r="AA6" s="192" t="s">
        <v>72</v>
      </c>
      <c r="AB6" s="186">
        <v>40</v>
      </c>
      <c r="AC6" s="186">
        <v>25</v>
      </c>
      <c r="AD6" s="186">
        <v>18</v>
      </c>
      <c r="AE6" s="186">
        <v>13</v>
      </c>
      <c r="AF6" s="186">
        <v>10</v>
      </c>
      <c r="AG6" s="186">
        <v>8</v>
      </c>
      <c r="AH6" s="186">
        <v>6</v>
      </c>
      <c r="AI6" s="186">
        <v>5</v>
      </c>
      <c r="AJ6" s="186">
        <v>4</v>
      </c>
      <c r="AK6" s="186">
        <v>3</v>
      </c>
    </row>
    <row r="7" spans="1:37" x14ac:dyDescent="0.25">
      <c r="A7" s="152" t="s">
        <v>44</v>
      </c>
      <c r="B7" s="182"/>
      <c r="C7" s="209" t="str">
        <f>IF($B7="","",VLOOKUP($B7,#REF!,5))</f>
        <v/>
      </c>
      <c r="D7" s="209" t="str">
        <f>IF($B7="","",VLOOKUP($B7,#REF!,15))</f>
        <v/>
      </c>
      <c r="E7" s="208" t="s">
        <v>147</v>
      </c>
      <c r="F7" s="210"/>
      <c r="G7" s="208" t="s">
        <v>148</v>
      </c>
      <c r="H7" s="210"/>
      <c r="I7" s="208" t="s">
        <v>118</v>
      </c>
      <c r="J7" s="211"/>
      <c r="K7" s="199"/>
      <c r="L7" s="194" t="str">
        <f>IF(K7="","",CONCATENATE(VLOOKUP($Y$3,$AB$1:$AK$1,K7)," pont"))</f>
        <v/>
      </c>
      <c r="M7" s="200"/>
      <c r="Y7" s="192"/>
      <c r="Z7" s="192"/>
      <c r="AA7" s="192" t="s">
        <v>73</v>
      </c>
      <c r="AB7" s="186">
        <v>25</v>
      </c>
      <c r="AC7" s="186">
        <v>15</v>
      </c>
      <c r="AD7" s="186">
        <v>13</v>
      </c>
      <c r="AE7" s="186">
        <v>8</v>
      </c>
      <c r="AF7" s="186">
        <v>6</v>
      </c>
      <c r="AG7" s="186">
        <v>4</v>
      </c>
      <c r="AH7" s="186">
        <v>3</v>
      </c>
      <c r="AI7" s="186">
        <v>2</v>
      </c>
      <c r="AJ7" s="186">
        <v>1</v>
      </c>
      <c r="AK7" s="186">
        <v>0</v>
      </c>
    </row>
    <row r="8" spans="1:37" x14ac:dyDescent="0.25">
      <c r="A8" s="152"/>
      <c r="B8" s="183"/>
      <c r="C8" s="211"/>
      <c r="D8" s="211"/>
      <c r="E8" s="211"/>
      <c r="F8" s="211"/>
      <c r="G8" s="211"/>
      <c r="H8" s="211"/>
      <c r="I8" s="211"/>
      <c r="J8" s="211"/>
      <c r="K8" s="152"/>
      <c r="L8" s="152"/>
      <c r="M8" s="201"/>
      <c r="Y8" s="192"/>
      <c r="Z8" s="192"/>
      <c r="AA8" s="192" t="s">
        <v>74</v>
      </c>
      <c r="AB8" s="186">
        <v>15</v>
      </c>
      <c r="AC8" s="186">
        <v>10</v>
      </c>
      <c r="AD8" s="186">
        <v>7</v>
      </c>
      <c r="AE8" s="186">
        <v>5</v>
      </c>
      <c r="AF8" s="186">
        <v>4</v>
      </c>
      <c r="AG8" s="186">
        <v>3</v>
      </c>
      <c r="AH8" s="186">
        <v>2</v>
      </c>
      <c r="AI8" s="186">
        <v>1</v>
      </c>
      <c r="AJ8" s="186">
        <v>0</v>
      </c>
      <c r="AK8" s="186">
        <v>0</v>
      </c>
    </row>
    <row r="9" spans="1:37" x14ac:dyDescent="0.25">
      <c r="A9" s="152" t="s">
        <v>45</v>
      </c>
      <c r="B9" s="182"/>
      <c r="C9" s="209" t="str">
        <f>IF($B9="","",VLOOKUP($B9,#REF!,5))</f>
        <v/>
      </c>
      <c r="D9" s="209" t="str">
        <f>IF($B9="","",VLOOKUP($B9,#REF!,15))</f>
        <v/>
      </c>
      <c r="E9" s="208" t="s">
        <v>149</v>
      </c>
      <c r="F9" s="210"/>
      <c r="G9" s="208" t="s">
        <v>150</v>
      </c>
      <c r="H9" s="210"/>
      <c r="I9" s="208" t="s">
        <v>122</v>
      </c>
      <c r="J9" s="211"/>
      <c r="K9" s="199"/>
      <c r="L9" s="194" t="str">
        <f>IF(K9="","",CONCATENATE(VLOOKUP($Y$3,$AB$1:$AK$1,K9)," pont"))</f>
        <v/>
      </c>
      <c r="M9" s="200"/>
      <c r="Y9" s="192"/>
      <c r="Z9" s="192"/>
      <c r="AA9" s="192" t="s">
        <v>75</v>
      </c>
      <c r="AB9" s="186">
        <v>10</v>
      </c>
      <c r="AC9" s="186">
        <v>6</v>
      </c>
      <c r="AD9" s="186">
        <v>4</v>
      </c>
      <c r="AE9" s="186">
        <v>2</v>
      </c>
      <c r="AF9" s="186">
        <v>1</v>
      </c>
      <c r="AG9" s="186">
        <v>0</v>
      </c>
      <c r="AH9" s="186">
        <v>0</v>
      </c>
      <c r="AI9" s="186">
        <v>0</v>
      </c>
      <c r="AJ9" s="186">
        <v>0</v>
      </c>
      <c r="AK9" s="186">
        <v>0</v>
      </c>
    </row>
    <row r="10" spans="1:37" x14ac:dyDescent="0.25">
      <c r="A10" s="152"/>
      <c r="B10" s="183"/>
      <c r="C10" s="211"/>
      <c r="D10" s="211"/>
      <c r="E10" s="211"/>
      <c r="F10" s="211"/>
      <c r="G10" s="211"/>
      <c r="H10" s="211"/>
      <c r="I10" s="211"/>
      <c r="J10" s="211"/>
      <c r="K10" s="152"/>
      <c r="L10" s="152"/>
      <c r="M10" s="201"/>
      <c r="Y10" s="192"/>
      <c r="Z10" s="192"/>
      <c r="AA10" s="192" t="s">
        <v>76</v>
      </c>
      <c r="AB10" s="186">
        <v>6</v>
      </c>
      <c r="AC10" s="186">
        <v>3</v>
      </c>
      <c r="AD10" s="186">
        <v>2</v>
      </c>
      <c r="AE10" s="186">
        <v>1</v>
      </c>
      <c r="AF10" s="186">
        <v>0</v>
      </c>
      <c r="AG10" s="186">
        <v>0</v>
      </c>
      <c r="AH10" s="186">
        <v>0</v>
      </c>
      <c r="AI10" s="186">
        <v>0</v>
      </c>
      <c r="AJ10" s="186">
        <v>0</v>
      </c>
      <c r="AK10" s="186">
        <v>0</v>
      </c>
    </row>
    <row r="11" spans="1:37" x14ac:dyDescent="0.25">
      <c r="A11" s="152" t="s">
        <v>46</v>
      </c>
      <c r="B11" s="182"/>
      <c r="C11" s="209" t="str">
        <f>IF($B11="","",VLOOKUP($B11,#REF!,5))</f>
        <v/>
      </c>
      <c r="D11" s="209" t="str">
        <f>IF($B11="","",VLOOKUP($B11,#REF!,15))</f>
        <v/>
      </c>
      <c r="E11" s="208" t="s">
        <v>151</v>
      </c>
      <c r="F11" s="210"/>
      <c r="G11" s="208" t="s">
        <v>99</v>
      </c>
      <c r="H11" s="210"/>
      <c r="I11" s="208" t="s">
        <v>141</v>
      </c>
      <c r="J11" s="211"/>
      <c r="K11" s="199"/>
      <c r="L11" s="194" t="str">
        <f>IF(K11="","",CONCATENATE(VLOOKUP($Y$3,$AB$1:$AK$1,K11)," pont"))</f>
        <v/>
      </c>
      <c r="M11" s="200"/>
      <c r="Y11" s="192"/>
      <c r="Z11" s="192"/>
      <c r="AA11" s="192" t="s">
        <v>81</v>
      </c>
      <c r="AB11" s="186">
        <v>3</v>
      </c>
      <c r="AC11" s="186">
        <v>2</v>
      </c>
      <c r="AD11" s="186">
        <v>1</v>
      </c>
      <c r="AE11" s="186">
        <v>0</v>
      </c>
      <c r="AF11" s="186">
        <v>0</v>
      </c>
      <c r="AG11" s="186">
        <v>0</v>
      </c>
      <c r="AH11" s="186">
        <v>0</v>
      </c>
      <c r="AI11" s="186">
        <v>0</v>
      </c>
      <c r="AJ11" s="186">
        <v>0</v>
      </c>
      <c r="AK11" s="186">
        <v>0</v>
      </c>
    </row>
    <row r="12" spans="1:37" x14ac:dyDescent="0.25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Y12" s="192"/>
      <c r="Z12" s="192"/>
      <c r="AA12" s="192" t="s">
        <v>77</v>
      </c>
      <c r="AB12" s="197">
        <v>0</v>
      </c>
      <c r="AC12" s="197">
        <v>0</v>
      </c>
      <c r="AD12" s="197">
        <v>0</v>
      </c>
      <c r="AE12" s="197">
        <v>0</v>
      </c>
      <c r="AF12" s="197">
        <v>0</v>
      </c>
      <c r="AG12" s="197">
        <v>0</v>
      </c>
      <c r="AH12" s="197">
        <v>0</v>
      </c>
      <c r="AI12" s="197">
        <v>0</v>
      </c>
      <c r="AJ12" s="197">
        <v>0</v>
      </c>
      <c r="AK12" s="197">
        <v>0</v>
      </c>
    </row>
    <row r="13" spans="1:37" x14ac:dyDescent="0.25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Y13" s="192"/>
      <c r="Z13" s="192"/>
      <c r="AA13" s="192" t="s">
        <v>78</v>
      </c>
      <c r="AB13" s="197">
        <v>0</v>
      </c>
      <c r="AC13" s="197">
        <v>0</v>
      </c>
      <c r="AD13" s="197">
        <v>0</v>
      </c>
      <c r="AE13" s="197">
        <v>0</v>
      </c>
      <c r="AF13" s="197">
        <v>0</v>
      </c>
      <c r="AG13" s="197">
        <v>0</v>
      </c>
      <c r="AH13" s="197">
        <v>0</v>
      </c>
      <c r="AI13" s="197">
        <v>0</v>
      </c>
      <c r="AJ13" s="197">
        <v>0</v>
      </c>
      <c r="AK13" s="197">
        <v>0</v>
      </c>
    </row>
    <row r="14" spans="1:37" x14ac:dyDescent="0.25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x14ac:dyDescent="0.25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Y16" s="192"/>
      <c r="Z16" s="192"/>
      <c r="AA16" s="192" t="s">
        <v>44</v>
      </c>
      <c r="AB16" s="192">
        <v>300</v>
      </c>
      <c r="AC16" s="192">
        <v>250</v>
      </c>
      <c r="AD16" s="192">
        <v>220</v>
      </c>
      <c r="AE16" s="192">
        <v>180</v>
      </c>
      <c r="AF16" s="192">
        <v>160</v>
      </c>
      <c r="AG16" s="192">
        <v>150</v>
      </c>
      <c r="AH16" s="192">
        <v>140</v>
      </c>
      <c r="AI16" s="192">
        <v>130</v>
      </c>
      <c r="AJ16" s="192">
        <v>120</v>
      </c>
      <c r="AK16" s="192">
        <v>110</v>
      </c>
    </row>
    <row r="17" spans="1:37" x14ac:dyDescent="0.25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Y17" s="192"/>
      <c r="Z17" s="192"/>
      <c r="AA17" s="192" t="s">
        <v>69</v>
      </c>
      <c r="AB17" s="192">
        <v>250</v>
      </c>
      <c r="AC17" s="192">
        <v>200</v>
      </c>
      <c r="AD17" s="192">
        <v>160</v>
      </c>
      <c r="AE17" s="192">
        <v>140</v>
      </c>
      <c r="AF17" s="192">
        <v>120</v>
      </c>
      <c r="AG17" s="192">
        <v>110</v>
      </c>
      <c r="AH17" s="192">
        <v>100</v>
      </c>
      <c r="AI17" s="192">
        <v>90</v>
      </c>
      <c r="AJ17" s="192">
        <v>80</v>
      </c>
      <c r="AK17" s="192">
        <v>70</v>
      </c>
    </row>
    <row r="18" spans="1:37" ht="18.75" customHeight="1" x14ac:dyDescent="0.25">
      <c r="A18" s="130"/>
      <c r="B18" s="234"/>
      <c r="C18" s="234"/>
      <c r="D18" s="235" t="str">
        <f>E7</f>
        <v>BARNA</v>
      </c>
      <c r="E18" s="235"/>
      <c r="F18" s="235" t="str">
        <f>E9</f>
        <v>HENDLEIN</v>
      </c>
      <c r="G18" s="235"/>
      <c r="H18" s="235" t="str">
        <f>E11</f>
        <v>BEKKER</v>
      </c>
      <c r="I18" s="235"/>
      <c r="J18" s="130"/>
      <c r="K18" s="130"/>
      <c r="L18" s="130"/>
      <c r="M18" s="130"/>
      <c r="Y18" s="192"/>
      <c r="Z18" s="192"/>
      <c r="AA18" s="192" t="s">
        <v>70</v>
      </c>
      <c r="AB18" s="192">
        <v>200</v>
      </c>
      <c r="AC18" s="192">
        <v>150</v>
      </c>
      <c r="AD18" s="192">
        <v>130</v>
      </c>
      <c r="AE18" s="192">
        <v>110</v>
      </c>
      <c r="AF18" s="192">
        <v>95</v>
      </c>
      <c r="AG18" s="192">
        <v>80</v>
      </c>
      <c r="AH18" s="192">
        <v>70</v>
      </c>
      <c r="AI18" s="192">
        <v>60</v>
      </c>
      <c r="AJ18" s="192">
        <v>55</v>
      </c>
      <c r="AK18" s="192">
        <v>50</v>
      </c>
    </row>
    <row r="19" spans="1:37" ht="18.75" customHeight="1" x14ac:dyDescent="0.25">
      <c r="A19" s="184" t="s">
        <v>44</v>
      </c>
      <c r="B19" s="236" t="str">
        <f>E7</f>
        <v>BARNA</v>
      </c>
      <c r="C19" s="236"/>
      <c r="D19" s="237"/>
      <c r="E19" s="237"/>
      <c r="F19" s="238"/>
      <c r="G19" s="238"/>
      <c r="H19" s="238"/>
      <c r="I19" s="238"/>
      <c r="J19" s="130"/>
      <c r="K19" s="130"/>
      <c r="L19" s="130"/>
      <c r="M19" s="130"/>
      <c r="Y19" s="192"/>
      <c r="Z19" s="192"/>
      <c r="AA19" s="192" t="s">
        <v>71</v>
      </c>
      <c r="AB19" s="192">
        <v>150</v>
      </c>
      <c r="AC19" s="192">
        <v>120</v>
      </c>
      <c r="AD19" s="192">
        <v>100</v>
      </c>
      <c r="AE19" s="192">
        <v>80</v>
      </c>
      <c r="AF19" s="192">
        <v>70</v>
      </c>
      <c r="AG19" s="192">
        <v>60</v>
      </c>
      <c r="AH19" s="192">
        <v>55</v>
      </c>
      <c r="AI19" s="192">
        <v>50</v>
      </c>
      <c r="AJ19" s="192">
        <v>45</v>
      </c>
      <c r="AK19" s="192">
        <v>40</v>
      </c>
    </row>
    <row r="20" spans="1:37" ht="18.75" customHeight="1" x14ac:dyDescent="0.25">
      <c r="A20" s="184" t="s">
        <v>45</v>
      </c>
      <c r="B20" s="236" t="str">
        <f>E9</f>
        <v>HENDLEIN</v>
      </c>
      <c r="C20" s="236"/>
      <c r="D20" s="238"/>
      <c r="E20" s="238"/>
      <c r="F20" s="237"/>
      <c r="G20" s="237"/>
      <c r="H20" s="238"/>
      <c r="I20" s="238"/>
      <c r="J20" s="130"/>
      <c r="K20" s="130"/>
      <c r="L20" s="130"/>
      <c r="M20" s="130"/>
      <c r="Y20" s="192"/>
      <c r="Z20" s="192"/>
      <c r="AA20" s="192" t="s">
        <v>72</v>
      </c>
      <c r="AB20" s="192">
        <v>120</v>
      </c>
      <c r="AC20" s="192">
        <v>90</v>
      </c>
      <c r="AD20" s="192">
        <v>65</v>
      </c>
      <c r="AE20" s="192">
        <v>55</v>
      </c>
      <c r="AF20" s="192">
        <v>50</v>
      </c>
      <c r="AG20" s="192">
        <v>45</v>
      </c>
      <c r="AH20" s="192">
        <v>40</v>
      </c>
      <c r="AI20" s="192">
        <v>35</v>
      </c>
      <c r="AJ20" s="192">
        <v>25</v>
      </c>
      <c r="AK20" s="192">
        <v>20</v>
      </c>
    </row>
    <row r="21" spans="1:37" ht="18.75" customHeight="1" x14ac:dyDescent="0.25">
      <c r="A21" s="184" t="s">
        <v>46</v>
      </c>
      <c r="B21" s="236" t="str">
        <f>E11</f>
        <v>BEKKER</v>
      </c>
      <c r="C21" s="236"/>
      <c r="D21" s="238"/>
      <c r="E21" s="238"/>
      <c r="F21" s="238"/>
      <c r="G21" s="238"/>
      <c r="H21" s="237"/>
      <c r="I21" s="237"/>
      <c r="J21" s="130"/>
      <c r="K21" s="130"/>
      <c r="L21" s="130"/>
      <c r="M21" s="130"/>
      <c r="Y21" s="192"/>
      <c r="Z21" s="192"/>
      <c r="AA21" s="192" t="s">
        <v>73</v>
      </c>
      <c r="AB21" s="192">
        <v>90</v>
      </c>
      <c r="AC21" s="192">
        <v>60</v>
      </c>
      <c r="AD21" s="192">
        <v>45</v>
      </c>
      <c r="AE21" s="192">
        <v>34</v>
      </c>
      <c r="AF21" s="192">
        <v>27</v>
      </c>
      <c r="AG21" s="192">
        <v>22</v>
      </c>
      <c r="AH21" s="192">
        <v>18</v>
      </c>
      <c r="AI21" s="192">
        <v>15</v>
      </c>
      <c r="AJ21" s="192">
        <v>12</v>
      </c>
      <c r="AK21" s="192">
        <v>9</v>
      </c>
    </row>
    <row r="22" spans="1:37" x14ac:dyDescent="0.25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Y22" s="192"/>
      <c r="Z22" s="192"/>
      <c r="AA22" s="192" t="s">
        <v>74</v>
      </c>
      <c r="AB22" s="192">
        <v>60</v>
      </c>
      <c r="AC22" s="192">
        <v>40</v>
      </c>
      <c r="AD22" s="192">
        <v>30</v>
      </c>
      <c r="AE22" s="192">
        <v>20</v>
      </c>
      <c r="AF22" s="192">
        <v>18</v>
      </c>
      <c r="AG22" s="192">
        <v>15</v>
      </c>
      <c r="AH22" s="192">
        <v>12</v>
      </c>
      <c r="AI22" s="192">
        <v>10</v>
      </c>
      <c r="AJ22" s="192">
        <v>8</v>
      </c>
      <c r="AK22" s="192">
        <v>6</v>
      </c>
    </row>
    <row r="23" spans="1:37" x14ac:dyDescent="0.25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92"/>
      <c r="Z23" s="192"/>
      <c r="AA23" s="192" t="s">
        <v>75</v>
      </c>
      <c r="AB23" s="192">
        <v>40</v>
      </c>
      <c r="AC23" s="192">
        <v>25</v>
      </c>
      <c r="AD23" s="192">
        <v>18</v>
      </c>
      <c r="AE23" s="192">
        <v>13</v>
      </c>
      <c r="AF23" s="192">
        <v>8</v>
      </c>
      <c r="AG23" s="192">
        <v>7</v>
      </c>
      <c r="AH23" s="192">
        <v>6</v>
      </c>
      <c r="AI23" s="192">
        <v>5</v>
      </c>
      <c r="AJ23" s="192">
        <v>4</v>
      </c>
      <c r="AK23" s="192">
        <v>3</v>
      </c>
    </row>
    <row r="24" spans="1:37" x14ac:dyDescent="0.25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Y24" s="192"/>
      <c r="Z24" s="192"/>
      <c r="AA24" s="192" t="s">
        <v>76</v>
      </c>
      <c r="AB24" s="192">
        <v>25</v>
      </c>
      <c r="AC24" s="192">
        <v>15</v>
      </c>
      <c r="AD24" s="192">
        <v>13</v>
      </c>
      <c r="AE24" s="192">
        <v>7</v>
      </c>
      <c r="AF24" s="192">
        <v>6</v>
      </c>
      <c r="AG24" s="192">
        <v>5</v>
      </c>
      <c r="AH24" s="192">
        <v>4</v>
      </c>
      <c r="AI24" s="192">
        <v>3</v>
      </c>
      <c r="AJ24" s="192">
        <v>2</v>
      </c>
      <c r="AK24" s="192">
        <v>1</v>
      </c>
    </row>
    <row r="25" spans="1:37" x14ac:dyDescent="0.25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Y25" s="192"/>
      <c r="Z25" s="192"/>
      <c r="AA25" s="192" t="s">
        <v>81</v>
      </c>
      <c r="AB25" s="192">
        <v>15</v>
      </c>
      <c r="AC25" s="192">
        <v>10</v>
      </c>
      <c r="AD25" s="192">
        <v>8</v>
      </c>
      <c r="AE25" s="192">
        <v>4</v>
      </c>
      <c r="AF25" s="192">
        <v>3</v>
      </c>
      <c r="AG25" s="192">
        <v>2</v>
      </c>
      <c r="AH25" s="192">
        <v>1</v>
      </c>
      <c r="AI25" s="192">
        <v>0</v>
      </c>
      <c r="AJ25" s="192">
        <v>0</v>
      </c>
      <c r="AK25" s="192">
        <v>0</v>
      </c>
    </row>
    <row r="26" spans="1:37" x14ac:dyDescent="0.25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Y26" s="192"/>
      <c r="Z26" s="192"/>
      <c r="AA26" s="192" t="s">
        <v>77</v>
      </c>
      <c r="AB26" s="192">
        <v>10</v>
      </c>
      <c r="AC26" s="192">
        <v>6</v>
      </c>
      <c r="AD26" s="192">
        <v>4</v>
      </c>
      <c r="AE26" s="192">
        <v>2</v>
      </c>
      <c r="AF26" s="192">
        <v>1</v>
      </c>
      <c r="AG26" s="192">
        <v>0</v>
      </c>
      <c r="AH26" s="192">
        <v>0</v>
      </c>
      <c r="AI26" s="192">
        <v>0</v>
      </c>
      <c r="AJ26" s="192">
        <v>0</v>
      </c>
      <c r="AK26" s="192">
        <v>0</v>
      </c>
    </row>
    <row r="27" spans="1:37" x14ac:dyDescent="0.25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Y27" s="192"/>
      <c r="Z27" s="192"/>
      <c r="AA27" s="192" t="s">
        <v>78</v>
      </c>
      <c r="AB27" s="192">
        <v>3</v>
      </c>
      <c r="AC27" s="192">
        <v>2</v>
      </c>
      <c r="AD27" s="192">
        <v>1</v>
      </c>
      <c r="AE27" s="192">
        <v>0</v>
      </c>
      <c r="AF27" s="192">
        <v>0</v>
      </c>
      <c r="AG27" s="192">
        <v>0</v>
      </c>
      <c r="AH27" s="192">
        <v>0</v>
      </c>
      <c r="AI27" s="192">
        <v>0</v>
      </c>
      <c r="AJ27" s="192">
        <v>0</v>
      </c>
      <c r="AK27" s="192">
        <v>0</v>
      </c>
    </row>
    <row r="28" spans="1:37" x14ac:dyDescent="0.25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37" x14ac:dyDescent="0.25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37" x14ac:dyDescent="0.25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37" x14ac:dyDescent="0.25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37" x14ac:dyDescent="0.2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29"/>
      <c r="M32" s="129"/>
    </row>
    <row r="33" spans="1:18" x14ac:dyDescent="0.25">
      <c r="A33" s="80" t="s">
        <v>26</v>
      </c>
      <c r="B33" s="81"/>
      <c r="C33" s="110"/>
      <c r="D33" s="160" t="s">
        <v>0</v>
      </c>
      <c r="E33" s="161" t="s">
        <v>28</v>
      </c>
      <c r="F33" s="178"/>
      <c r="G33" s="160" t="s">
        <v>0</v>
      </c>
      <c r="H33" s="161" t="s">
        <v>35</v>
      </c>
      <c r="I33" s="88"/>
      <c r="J33" s="161" t="s">
        <v>36</v>
      </c>
      <c r="K33" s="87" t="s">
        <v>37</v>
      </c>
      <c r="L33" s="31"/>
      <c r="M33" s="205"/>
      <c r="N33" s="204"/>
      <c r="P33" s="154"/>
      <c r="Q33" s="154"/>
      <c r="R33" s="155"/>
    </row>
    <row r="34" spans="1:18" x14ac:dyDescent="0.25">
      <c r="A34" s="133" t="s">
        <v>27</v>
      </c>
      <c r="B34" s="134"/>
      <c r="C34" s="135"/>
      <c r="D34" s="162"/>
      <c r="E34" s="239"/>
      <c r="F34" s="239"/>
      <c r="G34" s="172" t="s">
        <v>1</v>
      </c>
      <c r="H34" s="134"/>
      <c r="I34" s="163"/>
      <c r="J34" s="173"/>
      <c r="K34" s="131" t="s">
        <v>29</v>
      </c>
      <c r="L34" s="179"/>
      <c r="M34" s="168"/>
      <c r="P34" s="156"/>
      <c r="Q34" s="156"/>
      <c r="R34" s="157"/>
    </row>
    <row r="35" spans="1:18" x14ac:dyDescent="0.25">
      <c r="A35" s="136" t="s">
        <v>34</v>
      </c>
      <c r="B35" s="86"/>
      <c r="C35" s="137"/>
      <c r="D35" s="165"/>
      <c r="E35" s="240"/>
      <c r="F35" s="240"/>
      <c r="G35" s="174" t="s">
        <v>2</v>
      </c>
      <c r="H35" s="166"/>
      <c r="I35" s="167"/>
      <c r="J35" s="78"/>
      <c r="K35" s="176"/>
      <c r="L35" s="129"/>
      <c r="M35" s="171"/>
      <c r="P35" s="157"/>
      <c r="Q35" s="158"/>
      <c r="R35" s="157"/>
    </row>
    <row r="36" spans="1:18" x14ac:dyDescent="0.25">
      <c r="A36" s="101"/>
      <c r="B36" s="102"/>
      <c r="C36" s="103"/>
      <c r="D36" s="165"/>
      <c r="E36" s="169"/>
      <c r="F36" s="130"/>
      <c r="G36" s="174" t="s">
        <v>3</v>
      </c>
      <c r="H36" s="166"/>
      <c r="I36" s="167"/>
      <c r="J36" s="78"/>
      <c r="K36" s="131" t="s">
        <v>30</v>
      </c>
      <c r="L36" s="179"/>
      <c r="M36" s="164"/>
      <c r="P36" s="156"/>
      <c r="Q36" s="156"/>
      <c r="R36" s="157"/>
    </row>
    <row r="37" spans="1:18" x14ac:dyDescent="0.25">
      <c r="A37" s="82"/>
      <c r="B37" s="108"/>
      <c r="C37" s="83"/>
      <c r="D37" s="165"/>
      <c r="E37" s="169"/>
      <c r="F37" s="130"/>
      <c r="G37" s="174" t="s">
        <v>4</v>
      </c>
      <c r="H37" s="166"/>
      <c r="I37" s="167"/>
      <c r="J37" s="78"/>
      <c r="K37" s="177"/>
      <c r="L37" s="130"/>
      <c r="M37" s="168"/>
      <c r="P37" s="157"/>
      <c r="Q37" s="158"/>
      <c r="R37" s="157"/>
    </row>
    <row r="38" spans="1:18" x14ac:dyDescent="0.25">
      <c r="A38" s="90"/>
      <c r="B38" s="104"/>
      <c r="C38" s="109"/>
      <c r="D38" s="165"/>
      <c r="E38" s="169"/>
      <c r="F38" s="130"/>
      <c r="G38" s="174" t="s">
        <v>5</v>
      </c>
      <c r="H38" s="166"/>
      <c r="I38" s="167"/>
      <c r="J38" s="78"/>
      <c r="K38" s="136"/>
      <c r="L38" s="129"/>
      <c r="M38" s="171"/>
      <c r="P38" s="157"/>
      <c r="Q38" s="158"/>
      <c r="R38" s="157"/>
    </row>
    <row r="39" spans="1:18" x14ac:dyDescent="0.25">
      <c r="A39" s="91"/>
      <c r="B39" s="21"/>
      <c r="C39" s="83"/>
      <c r="D39" s="165"/>
      <c r="E39" s="169"/>
      <c r="F39" s="130"/>
      <c r="G39" s="174" t="s">
        <v>6</v>
      </c>
      <c r="H39" s="166"/>
      <c r="I39" s="167"/>
      <c r="J39" s="78"/>
      <c r="K39" s="131" t="s">
        <v>25</v>
      </c>
      <c r="L39" s="179"/>
      <c r="M39" s="164"/>
      <c r="P39" s="156"/>
      <c r="Q39" s="156"/>
      <c r="R39" s="157"/>
    </row>
    <row r="40" spans="1:18" x14ac:dyDescent="0.25">
      <c r="A40" s="91"/>
      <c r="B40" s="21"/>
      <c r="C40" s="99"/>
      <c r="D40" s="165"/>
      <c r="E40" s="169"/>
      <c r="F40" s="130"/>
      <c r="G40" s="174" t="s">
        <v>7</v>
      </c>
      <c r="H40" s="166"/>
      <c r="I40" s="167"/>
      <c r="J40" s="78"/>
      <c r="K40" s="177"/>
      <c r="L40" s="130"/>
      <c r="M40" s="168"/>
      <c r="P40" s="157"/>
      <c r="Q40" s="158"/>
      <c r="R40" s="157"/>
    </row>
    <row r="41" spans="1:18" x14ac:dyDescent="0.25">
      <c r="A41" s="92"/>
      <c r="B41" s="89"/>
      <c r="C41" s="100"/>
      <c r="D41" s="170"/>
      <c r="E41" s="84"/>
      <c r="F41" s="129"/>
      <c r="G41" s="175" t="s">
        <v>8</v>
      </c>
      <c r="H41" s="86"/>
      <c r="I41" s="132"/>
      <c r="J41" s="85"/>
      <c r="K41" s="136">
        <f>L4</f>
        <v>0</v>
      </c>
      <c r="L41" s="129"/>
      <c r="M41" s="171"/>
      <c r="P41" s="157"/>
      <c r="Q41" s="158"/>
      <c r="R41" s="159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9" priority="1" stopIfTrue="1" operator="equal">
      <formula>"Bye"</formula>
    </cfRule>
  </conditionalFormatting>
  <conditionalFormatting sqref="R41">
    <cfRule type="expression" dxfId="8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EAB4C-9EA5-4A67-A52B-15E056946BA1}">
  <sheetPr codeName="Munka11">
    <tabColor indexed="11"/>
  </sheetPr>
  <dimension ref="A1:AK41"/>
  <sheetViews>
    <sheetView workbookViewId="0">
      <selection activeCell="I2" sqref="I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24.10937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32" t="s">
        <v>89</v>
      </c>
      <c r="B1" s="232"/>
      <c r="C1" s="232"/>
      <c r="D1" s="232"/>
      <c r="E1" s="232"/>
      <c r="F1" s="232"/>
      <c r="G1" s="114"/>
      <c r="H1" s="117" t="s">
        <v>33</v>
      </c>
      <c r="I1" s="115"/>
      <c r="J1" s="116"/>
      <c r="L1" s="118"/>
      <c r="M1" s="142"/>
      <c r="N1" s="143"/>
      <c r="O1" s="143" t="s">
        <v>9</v>
      </c>
      <c r="P1" s="143"/>
      <c r="Q1" s="144"/>
      <c r="R1" s="143"/>
      <c r="AB1" s="198" t="e">
        <f>IF(Y5=1,CONCATENATE(VLOOKUP(Y3,AA16:AH27,2)),CONCATENATE(VLOOKUP(Y3,AA2:AK13,2)))</f>
        <v>#N/A</v>
      </c>
      <c r="AC1" s="198" t="e">
        <f>IF(Y5=1,CONCATENATE(VLOOKUP(Y3,AA16:AK27,3)),CONCATENATE(VLOOKUP(Y3,AA2:AK13,3)))</f>
        <v>#N/A</v>
      </c>
      <c r="AD1" s="198" t="e">
        <f>IF(Y5=1,CONCATENATE(VLOOKUP(Y3,AA16:AK27,4)),CONCATENATE(VLOOKUP(Y3,AA2:AK13,4)))</f>
        <v>#N/A</v>
      </c>
      <c r="AE1" s="198" t="e">
        <f>IF(Y5=1,CONCATENATE(VLOOKUP(Y3,AA16:AK27,5)),CONCATENATE(VLOOKUP(Y3,AA2:AK13,5)))</f>
        <v>#N/A</v>
      </c>
      <c r="AF1" s="198" t="e">
        <f>IF(Y5=1,CONCATENATE(VLOOKUP(Y3,AA16:AK27,6)),CONCATENATE(VLOOKUP(Y3,AA2:AK13,6)))</f>
        <v>#N/A</v>
      </c>
      <c r="AG1" s="198" t="e">
        <f>IF(Y5=1,CONCATENATE(VLOOKUP(Y3,AA16:AK27,7)),CONCATENATE(VLOOKUP(Y3,AA2:AK13,7)))</f>
        <v>#N/A</v>
      </c>
      <c r="AH1" s="198" t="e">
        <f>IF(Y5=1,CONCATENATE(VLOOKUP(Y3,AA16:AK27,8)),CONCATENATE(VLOOKUP(Y3,AA2:AK13,8)))</f>
        <v>#N/A</v>
      </c>
      <c r="AI1" s="198" t="e">
        <f>IF(Y5=1,CONCATENATE(VLOOKUP(Y3,AA16:AK27,9)),CONCATENATE(VLOOKUP(Y3,AA2:AK13,9)))</f>
        <v>#N/A</v>
      </c>
      <c r="AJ1" s="198" t="e">
        <f>IF(Y5=1,CONCATENATE(VLOOKUP(Y3,AA16:AK27,10)),CONCATENATE(VLOOKUP(Y3,AA2:AK13,10)))</f>
        <v>#N/A</v>
      </c>
      <c r="AK1" s="198" t="e">
        <f>IF(Y5=1,CONCATENATE(VLOOKUP(Y3,AA16:AK27,11)),CONCATENATE(VLOOKUP(Y3,AA2:AK13,11)))</f>
        <v>#N/A</v>
      </c>
    </row>
    <row r="2" spans="1:37" x14ac:dyDescent="0.25">
      <c r="A2" s="119" t="s">
        <v>32</v>
      </c>
      <c r="B2" s="120"/>
      <c r="C2" s="120"/>
      <c r="D2" s="120"/>
      <c r="E2" s="120" t="s">
        <v>152</v>
      </c>
      <c r="F2" s="120"/>
      <c r="G2" s="121"/>
      <c r="H2" s="122"/>
      <c r="I2" s="122"/>
      <c r="J2" s="123"/>
      <c r="K2" s="118"/>
      <c r="L2" s="118"/>
      <c r="M2" s="118"/>
      <c r="N2" s="145"/>
      <c r="O2" s="146"/>
      <c r="P2" s="145"/>
      <c r="Q2" s="146"/>
      <c r="R2" s="145"/>
      <c r="Y2" s="193"/>
      <c r="Z2" s="192"/>
      <c r="AA2" s="192" t="s">
        <v>44</v>
      </c>
      <c r="AB2" s="186">
        <v>150</v>
      </c>
      <c r="AC2" s="186">
        <v>120</v>
      </c>
      <c r="AD2" s="186">
        <v>100</v>
      </c>
      <c r="AE2" s="186">
        <v>80</v>
      </c>
      <c r="AF2" s="186">
        <v>70</v>
      </c>
      <c r="AG2" s="186">
        <v>60</v>
      </c>
      <c r="AH2" s="186">
        <v>55</v>
      </c>
      <c r="AI2" s="186">
        <v>50</v>
      </c>
      <c r="AJ2" s="186">
        <v>45</v>
      </c>
      <c r="AK2" s="186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48"/>
      <c r="O3" s="147"/>
      <c r="P3" s="148"/>
      <c r="Q3" s="185" t="s">
        <v>53</v>
      </c>
      <c r="R3" s="186" t="s">
        <v>59</v>
      </c>
      <c r="Y3" s="192">
        <f>IF(H4="OB","A",IF(H4="IX","W",H4))</f>
        <v>0</v>
      </c>
      <c r="Z3" s="192"/>
      <c r="AA3" s="192" t="s">
        <v>69</v>
      </c>
      <c r="AB3" s="186">
        <v>120</v>
      </c>
      <c r="AC3" s="186">
        <v>90</v>
      </c>
      <c r="AD3" s="186">
        <v>65</v>
      </c>
      <c r="AE3" s="186">
        <v>55</v>
      </c>
      <c r="AF3" s="186">
        <v>50</v>
      </c>
      <c r="AG3" s="186">
        <v>45</v>
      </c>
      <c r="AH3" s="186">
        <v>40</v>
      </c>
      <c r="AI3" s="186">
        <v>35</v>
      </c>
      <c r="AJ3" s="186">
        <v>25</v>
      </c>
      <c r="AK3" s="186">
        <v>20</v>
      </c>
    </row>
    <row r="4" spans="1:37" ht="13.8" thickBot="1" x14ac:dyDescent="0.3">
      <c r="A4" s="233">
        <v>46149</v>
      </c>
      <c r="B4" s="233"/>
      <c r="C4" s="233"/>
      <c r="D4" s="124"/>
      <c r="E4" s="125" t="s">
        <v>90</v>
      </c>
      <c r="F4" s="125"/>
      <c r="G4" s="125"/>
      <c r="H4" s="127"/>
      <c r="I4" s="125"/>
      <c r="J4" s="126"/>
      <c r="K4" s="127"/>
      <c r="L4" s="128">
        <f>Altalanos!$E$10</f>
        <v>0</v>
      </c>
      <c r="M4" s="127"/>
      <c r="N4" s="150"/>
      <c r="O4" s="151"/>
      <c r="P4" s="150"/>
      <c r="Q4" s="187" t="s">
        <v>60</v>
      </c>
      <c r="R4" s="188" t="s">
        <v>55</v>
      </c>
      <c r="Y4" s="192"/>
      <c r="Z4" s="192"/>
      <c r="AA4" s="192" t="s">
        <v>70</v>
      </c>
      <c r="AB4" s="186">
        <v>90</v>
      </c>
      <c r="AC4" s="186">
        <v>60</v>
      </c>
      <c r="AD4" s="186">
        <v>45</v>
      </c>
      <c r="AE4" s="186">
        <v>34</v>
      </c>
      <c r="AF4" s="186">
        <v>27</v>
      </c>
      <c r="AG4" s="186">
        <v>22</v>
      </c>
      <c r="AH4" s="186">
        <v>18</v>
      </c>
      <c r="AI4" s="186">
        <v>15</v>
      </c>
      <c r="AJ4" s="186">
        <v>12</v>
      </c>
      <c r="AK4" s="186">
        <v>9</v>
      </c>
    </row>
    <row r="5" spans="1:37" x14ac:dyDescent="0.25">
      <c r="A5" s="31"/>
      <c r="B5" s="31" t="s">
        <v>31</v>
      </c>
      <c r="C5" s="139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1" t="s">
        <v>48</v>
      </c>
      <c r="L5" s="181" t="s">
        <v>49</v>
      </c>
      <c r="M5" s="181" t="s">
        <v>50</v>
      </c>
      <c r="Q5" s="189" t="s">
        <v>61</v>
      </c>
      <c r="R5" s="190" t="s">
        <v>57</v>
      </c>
      <c r="Y5" s="192">
        <f>IF(OR(Altalanos!$A$8="F1",Altalanos!$A$8="F2",Altalanos!$A$8="N1",Altalanos!$A$8="N2"),1,2)</f>
        <v>2</v>
      </c>
      <c r="Z5" s="192"/>
      <c r="AA5" s="192" t="s">
        <v>71</v>
      </c>
      <c r="AB5" s="186">
        <v>60</v>
      </c>
      <c r="AC5" s="186">
        <v>40</v>
      </c>
      <c r="AD5" s="186">
        <v>30</v>
      </c>
      <c r="AE5" s="186">
        <v>20</v>
      </c>
      <c r="AF5" s="186">
        <v>18</v>
      </c>
      <c r="AG5" s="186">
        <v>15</v>
      </c>
      <c r="AH5" s="186">
        <v>12</v>
      </c>
      <c r="AI5" s="186">
        <v>10</v>
      </c>
      <c r="AJ5" s="186">
        <v>8</v>
      </c>
      <c r="AK5" s="186">
        <v>6</v>
      </c>
    </row>
    <row r="6" spans="1:37" x14ac:dyDescent="0.25">
      <c r="A6" s="130"/>
      <c r="B6" s="130"/>
      <c r="C6" s="211"/>
      <c r="D6" s="211"/>
      <c r="E6" s="211"/>
      <c r="F6" s="211"/>
      <c r="G6" s="211"/>
      <c r="H6" s="211"/>
      <c r="I6" s="211"/>
      <c r="J6" s="211"/>
      <c r="K6" s="130"/>
      <c r="L6" s="130"/>
      <c r="M6" s="130"/>
      <c r="Y6" s="192"/>
      <c r="Z6" s="192"/>
      <c r="AA6" s="192" t="s">
        <v>72</v>
      </c>
      <c r="AB6" s="186">
        <v>40</v>
      </c>
      <c r="AC6" s="186">
        <v>25</v>
      </c>
      <c r="AD6" s="186">
        <v>18</v>
      </c>
      <c r="AE6" s="186">
        <v>13</v>
      </c>
      <c r="AF6" s="186">
        <v>10</v>
      </c>
      <c r="AG6" s="186">
        <v>8</v>
      </c>
      <c r="AH6" s="186">
        <v>6</v>
      </c>
      <c r="AI6" s="186">
        <v>5</v>
      </c>
      <c r="AJ6" s="186">
        <v>4</v>
      </c>
      <c r="AK6" s="186">
        <v>3</v>
      </c>
    </row>
    <row r="7" spans="1:37" x14ac:dyDescent="0.25">
      <c r="A7" s="152" t="s">
        <v>44</v>
      </c>
      <c r="B7" s="182"/>
      <c r="C7" s="209" t="str">
        <f>IF($B7="","",VLOOKUP($B7,#REF!,5))</f>
        <v/>
      </c>
      <c r="D7" s="209" t="str">
        <f>IF($B7="","",VLOOKUP($B7,#REF!,15))</f>
        <v/>
      </c>
      <c r="E7" s="208" t="s">
        <v>153</v>
      </c>
      <c r="F7" s="210"/>
      <c r="G7" s="208" t="s">
        <v>154</v>
      </c>
      <c r="H7" s="210"/>
      <c r="I7" s="208" t="s">
        <v>155</v>
      </c>
      <c r="J7" s="211"/>
      <c r="K7" s="199"/>
      <c r="L7" s="194" t="str">
        <f>IF(K7="","",CONCATENATE(VLOOKUP($Y$3,$AB$1:$AK$1,K7)," pont"))</f>
        <v/>
      </c>
      <c r="M7" s="200"/>
      <c r="Y7" s="192"/>
      <c r="Z7" s="192"/>
      <c r="AA7" s="192" t="s">
        <v>73</v>
      </c>
      <c r="AB7" s="186">
        <v>25</v>
      </c>
      <c r="AC7" s="186">
        <v>15</v>
      </c>
      <c r="AD7" s="186">
        <v>13</v>
      </c>
      <c r="AE7" s="186">
        <v>8</v>
      </c>
      <c r="AF7" s="186">
        <v>6</v>
      </c>
      <c r="AG7" s="186">
        <v>4</v>
      </c>
      <c r="AH7" s="186">
        <v>3</v>
      </c>
      <c r="AI7" s="186">
        <v>2</v>
      </c>
      <c r="AJ7" s="186">
        <v>1</v>
      </c>
      <c r="AK7" s="186">
        <v>0</v>
      </c>
    </row>
    <row r="8" spans="1:37" x14ac:dyDescent="0.25">
      <c r="A8" s="152"/>
      <c r="B8" s="183"/>
      <c r="C8" s="211"/>
      <c r="D8" s="211"/>
      <c r="E8" s="211"/>
      <c r="F8" s="211"/>
      <c r="G8" s="211"/>
      <c r="H8" s="211"/>
      <c r="I8" s="211"/>
      <c r="J8" s="211"/>
      <c r="K8" s="152"/>
      <c r="L8" s="152"/>
      <c r="M8" s="201"/>
      <c r="Y8" s="192"/>
      <c r="Z8" s="192"/>
      <c r="AA8" s="192" t="s">
        <v>74</v>
      </c>
      <c r="AB8" s="186">
        <v>15</v>
      </c>
      <c r="AC8" s="186">
        <v>10</v>
      </c>
      <c r="AD8" s="186">
        <v>7</v>
      </c>
      <c r="AE8" s="186">
        <v>5</v>
      </c>
      <c r="AF8" s="186">
        <v>4</v>
      </c>
      <c r="AG8" s="186">
        <v>3</v>
      </c>
      <c r="AH8" s="186">
        <v>2</v>
      </c>
      <c r="AI8" s="186">
        <v>1</v>
      </c>
      <c r="AJ8" s="186">
        <v>0</v>
      </c>
      <c r="AK8" s="186">
        <v>0</v>
      </c>
    </row>
    <row r="9" spans="1:37" x14ac:dyDescent="0.25">
      <c r="A9" s="152" t="s">
        <v>45</v>
      </c>
      <c r="B9" s="182"/>
      <c r="C9" s="209" t="str">
        <f>IF($B9="","",VLOOKUP($B9,#REF!,5))</f>
        <v/>
      </c>
      <c r="D9" s="209" t="str">
        <f>IF($B9="","",VLOOKUP($B9,#REF!,15))</f>
        <v/>
      </c>
      <c r="E9" s="208" t="s">
        <v>156</v>
      </c>
      <c r="F9" s="210"/>
      <c r="G9" s="208" t="s">
        <v>157</v>
      </c>
      <c r="H9" s="210"/>
      <c r="I9" s="208" t="s">
        <v>122</v>
      </c>
      <c r="J9" s="211"/>
      <c r="K9" s="199"/>
      <c r="L9" s="194" t="str">
        <f>IF(K9="","",CONCATENATE(VLOOKUP($Y$3,$AB$1:$AK$1,K9)," pont"))</f>
        <v/>
      </c>
      <c r="M9" s="200"/>
      <c r="Y9" s="192"/>
      <c r="Z9" s="192"/>
      <c r="AA9" s="192" t="s">
        <v>75</v>
      </c>
      <c r="AB9" s="186">
        <v>10</v>
      </c>
      <c r="AC9" s="186">
        <v>6</v>
      </c>
      <c r="AD9" s="186">
        <v>4</v>
      </c>
      <c r="AE9" s="186">
        <v>2</v>
      </c>
      <c r="AF9" s="186">
        <v>1</v>
      </c>
      <c r="AG9" s="186">
        <v>0</v>
      </c>
      <c r="AH9" s="186">
        <v>0</v>
      </c>
      <c r="AI9" s="186">
        <v>0</v>
      </c>
      <c r="AJ9" s="186">
        <v>0</v>
      </c>
      <c r="AK9" s="186">
        <v>0</v>
      </c>
    </row>
    <row r="10" spans="1:37" x14ac:dyDescent="0.25">
      <c r="A10" s="152"/>
      <c r="B10" s="183"/>
      <c r="C10" s="211"/>
      <c r="D10" s="211"/>
      <c r="E10" s="211"/>
      <c r="F10" s="211"/>
      <c r="G10" s="211"/>
      <c r="H10" s="211"/>
      <c r="I10" s="211"/>
      <c r="J10" s="211"/>
      <c r="K10" s="152"/>
      <c r="L10" s="152"/>
      <c r="M10" s="201"/>
      <c r="Y10" s="192"/>
      <c r="Z10" s="192"/>
      <c r="AA10" s="192" t="s">
        <v>76</v>
      </c>
      <c r="AB10" s="186">
        <v>6</v>
      </c>
      <c r="AC10" s="186">
        <v>3</v>
      </c>
      <c r="AD10" s="186">
        <v>2</v>
      </c>
      <c r="AE10" s="186">
        <v>1</v>
      </c>
      <c r="AF10" s="186">
        <v>0</v>
      </c>
      <c r="AG10" s="186">
        <v>0</v>
      </c>
      <c r="AH10" s="186">
        <v>0</v>
      </c>
      <c r="AI10" s="186">
        <v>0</v>
      </c>
      <c r="AJ10" s="186">
        <v>0</v>
      </c>
      <c r="AK10" s="186">
        <v>0</v>
      </c>
    </row>
    <row r="11" spans="1:37" x14ac:dyDescent="0.25">
      <c r="A11" s="152" t="s">
        <v>46</v>
      </c>
      <c r="B11" s="182"/>
      <c r="C11" s="209" t="str">
        <f>IF($B11="","",VLOOKUP($B11,#REF!,5))</f>
        <v/>
      </c>
      <c r="D11" s="209" t="str">
        <f>IF($B11="","",VLOOKUP($B11,#REF!,15))</f>
        <v/>
      </c>
      <c r="E11" s="208" t="s">
        <v>158</v>
      </c>
      <c r="F11" s="210"/>
      <c r="G11" s="208" t="s">
        <v>148</v>
      </c>
      <c r="H11" s="210"/>
      <c r="I11" s="208" t="s">
        <v>159</v>
      </c>
      <c r="J11" s="211"/>
      <c r="K11" s="199"/>
      <c r="L11" s="194" t="str">
        <f>IF(K11="","",CONCATENATE(VLOOKUP($Y$3,$AB$1:$AK$1,K11)," pont"))</f>
        <v/>
      </c>
      <c r="M11" s="200"/>
      <c r="Y11" s="192"/>
      <c r="Z11" s="192"/>
      <c r="AA11" s="192" t="s">
        <v>81</v>
      </c>
      <c r="AB11" s="186">
        <v>3</v>
      </c>
      <c r="AC11" s="186">
        <v>2</v>
      </c>
      <c r="AD11" s="186">
        <v>1</v>
      </c>
      <c r="AE11" s="186">
        <v>0</v>
      </c>
      <c r="AF11" s="186">
        <v>0</v>
      </c>
      <c r="AG11" s="186">
        <v>0</v>
      </c>
      <c r="AH11" s="186">
        <v>0</v>
      </c>
      <c r="AI11" s="186">
        <v>0</v>
      </c>
      <c r="AJ11" s="186">
        <v>0</v>
      </c>
      <c r="AK11" s="186">
        <v>0</v>
      </c>
    </row>
    <row r="12" spans="1:37" x14ac:dyDescent="0.25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Y12" s="192"/>
      <c r="Z12" s="192"/>
      <c r="AA12" s="192" t="s">
        <v>77</v>
      </c>
      <c r="AB12" s="197">
        <v>0</v>
      </c>
      <c r="AC12" s="197">
        <v>0</v>
      </c>
      <c r="AD12" s="197">
        <v>0</v>
      </c>
      <c r="AE12" s="197">
        <v>0</v>
      </c>
      <c r="AF12" s="197">
        <v>0</v>
      </c>
      <c r="AG12" s="197">
        <v>0</v>
      </c>
      <c r="AH12" s="197">
        <v>0</v>
      </c>
      <c r="AI12" s="197">
        <v>0</v>
      </c>
      <c r="AJ12" s="197">
        <v>0</v>
      </c>
      <c r="AK12" s="197">
        <v>0</v>
      </c>
    </row>
    <row r="13" spans="1:37" x14ac:dyDescent="0.25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Y13" s="192"/>
      <c r="Z13" s="192"/>
      <c r="AA13" s="192" t="s">
        <v>78</v>
      </c>
      <c r="AB13" s="197">
        <v>0</v>
      </c>
      <c r="AC13" s="197">
        <v>0</v>
      </c>
      <c r="AD13" s="197">
        <v>0</v>
      </c>
      <c r="AE13" s="197">
        <v>0</v>
      </c>
      <c r="AF13" s="197">
        <v>0</v>
      </c>
      <c r="AG13" s="197">
        <v>0</v>
      </c>
      <c r="AH13" s="197">
        <v>0</v>
      </c>
      <c r="AI13" s="197">
        <v>0</v>
      </c>
      <c r="AJ13" s="197">
        <v>0</v>
      </c>
      <c r="AK13" s="197">
        <v>0</v>
      </c>
    </row>
    <row r="14" spans="1:37" x14ac:dyDescent="0.25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x14ac:dyDescent="0.25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Y16" s="192"/>
      <c r="Z16" s="192"/>
      <c r="AA16" s="192" t="s">
        <v>44</v>
      </c>
      <c r="AB16" s="192">
        <v>300</v>
      </c>
      <c r="AC16" s="192">
        <v>250</v>
      </c>
      <c r="AD16" s="192">
        <v>220</v>
      </c>
      <c r="AE16" s="192">
        <v>180</v>
      </c>
      <c r="AF16" s="192">
        <v>160</v>
      </c>
      <c r="AG16" s="192">
        <v>150</v>
      </c>
      <c r="AH16" s="192">
        <v>140</v>
      </c>
      <c r="AI16" s="192">
        <v>130</v>
      </c>
      <c r="AJ16" s="192">
        <v>120</v>
      </c>
      <c r="AK16" s="192">
        <v>110</v>
      </c>
    </row>
    <row r="17" spans="1:37" x14ac:dyDescent="0.25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Y17" s="192"/>
      <c r="Z17" s="192"/>
      <c r="AA17" s="192" t="s">
        <v>69</v>
      </c>
      <c r="AB17" s="192">
        <v>250</v>
      </c>
      <c r="AC17" s="192">
        <v>200</v>
      </c>
      <c r="AD17" s="192">
        <v>160</v>
      </c>
      <c r="AE17" s="192">
        <v>140</v>
      </c>
      <c r="AF17" s="192">
        <v>120</v>
      </c>
      <c r="AG17" s="192">
        <v>110</v>
      </c>
      <c r="AH17" s="192">
        <v>100</v>
      </c>
      <c r="AI17" s="192">
        <v>90</v>
      </c>
      <c r="AJ17" s="192">
        <v>80</v>
      </c>
      <c r="AK17" s="192">
        <v>70</v>
      </c>
    </row>
    <row r="18" spans="1:37" ht="18.75" customHeight="1" x14ac:dyDescent="0.25">
      <c r="A18" s="130"/>
      <c r="B18" s="234"/>
      <c r="C18" s="234"/>
      <c r="D18" s="235" t="str">
        <f>E7</f>
        <v>ELEK</v>
      </c>
      <c r="E18" s="235"/>
      <c r="F18" s="235" t="str">
        <f>E9</f>
        <v>T. NAGY</v>
      </c>
      <c r="G18" s="235"/>
      <c r="H18" s="235" t="str">
        <f>E11</f>
        <v>CSIZMADIA</v>
      </c>
      <c r="I18" s="235"/>
      <c r="J18" s="130"/>
      <c r="K18" s="130"/>
      <c r="L18" s="130"/>
      <c r="M18" s="130"/>
      <c r="Y18" s="192"/>
      <c r="Z18" s="192"/>
      <c r="AA18" s="192" t="s">
        <v>70</v>
      </c>
      <c r="AB18" s="192">
        <v>200</v>
      </c>
      <c r="AC18" s="192">
        <v>150</v>
      </c>
      <c r="AD18" s="192">
        <v>130</v>
      </c>
      <c r="AE18" s="192">
        <v>110</v>
      </c>
      <c r="AF18" s="192">
        <v>95</v>
      </c>
      <c r="AG18" s="192">
        <v>80</v>
      </c>
      <c r="AH18" s="192">
        <v>70</v>
      </c>
      <c r="AI18" s="192">
        <v>60</v>
      </c>
      <c r="AJ18" s="192">
        <v>55</v>
      </c>
      <c r="AK18" s="192">
        <v>50</v>
      </c>
    </row>
    <row r="19" spans="1:37" ht="18.75" customHeight="1" x14ac:dyDescent="0.25">
      <c r="A19" s="184" t="s">
        <v>44</v>
      </c>
      <c r="B19" s="236" t="str">
        <f>E7</f>
        <v>ELEK</v>
      </c>
      <c r="C19" s="236"/>
      <c r="D19" s="237"/>
      <c r="E19" s="237"/>
      <c r="F19" s="238"/>
      <c r="G19" s="238"/>
      <c r="H19" s="238"/>
      <c r="I19" s="238"/>
      <c r="J19" s="130"/>
      <c r="K19" s="130"/>
      <c r="L19" s="130"/>
      <c r="M19" s="130"/>
      <c r="Y19" s="192"/>
      <c r="Z19" s="192"/>
      <c r="AA19" s="192" t="s">
        <v>71</v>
      </c>
      <c r="AB19" s="192">
        <v>150</v>
      </c>
      <c r="AC19" s="192">
        <v>120</v>
      </c>
      <c r="AD19" s="192">
        <v>100</v>
      </c>
      <c r="AE19" s="192">
        <v>80</v>
      </c>
      <c r="AF19" s="192">
        <v>70</v>
      </c>
      <c r="AG19" s="192">
        <v>60</v>
      </c>
      <c r="AH19" s="192">
        <v>55</v>
      </c>
      <c r="AI19" s="192">
        <v>50</v>
      </c>
      <c r="AJ19" s="192">
        <v>45</v>
      </c>
      <c r="AK19" s="192">
        <v>40</v>
      </c>
    </row>
    <row r="20" spans="1:37" ht="18.75" customHeight="1" x14ac:dyDescent="0.25">
      <c r="A20" s="184" t="s">
        <v>45</v>
      </c>
      <c r="B20" s="236" t="str">
        <f>E9</f>
        <v>T. NAGY</v>
      </c>
      <c r="C20" s="236"/>
      <c r="D20" s="238"/>
      <c r="E20" s="238"/>
      <c r="F20" s="237"/>
      <c r="G20" s="237"/>
      <c r="H20" s="238"/>
      <c r="I20" s="238"/>
      <c r="J20" s="130"/>
      <c r="K20" s="130"/>
      <c r="L20" s="130"/>
      <c r="M20" s="130"/>
      <c r="Y20" s="192"/>
      <c r="Z20" s="192"/>
      <c r="AA20" s="192" t="s">
        <v>72</v>
      </c>
      <c r="AB20" s="192">
        <v>120</v>
      </c>
      <c r="AC20" s="192">
        <v>90</v>
      </c>
      <c r="AD20" s="192">
        <v>65</v>
      </c>
      <c r="AE20" s="192">
        <v>55</v>
      </c>
      <c r="AF20" s="192">
        <v>50</v>
      </c>
      <c r="AG20" s="192">
        <v>45</v>
      </c>
      <c r="AH20" s="192">
        <v>40</v>
      </c>
      <c r="AI20" s="192">
        <v>35</v>
      </c>
      <c r="AJ20" s="192">
        <v>25</v>
      </c>
      <c r="AK20" s="192">
        <v>20</v>
      </c>
    </row>
    <row r="21" spans="1:37" ht="18.75" customHeight="1" x14ac:dyDescent="0.25">
      <c r="A21" s="184" t="s">
        <v>46</v>
      </c>
      <c r="B21" s="236" t="str">
        <f>E11</f>
        <v>CSIZMADIA</v>
      </c>
      <c r="C21" s="236"/>
      <c r="D21" s="238"/>
      <c r="E21" s="238"/>
      <c r="F21" s="238"/>
      <c r="G21" s="238"/>
      <c r="H21" s="237"/>
      <c r="I21" s="237"/>
      <c r="J21" s="130"/>
      <c r="K21" s="130"/>
      <c r="L21" s="130"/>
      <c r="M21" s="130"/>
      <c r="Y21" s="192"/>
      <c r="Z21" s="192"/>
      <c r="AA21" s="192" t="s">
        <v>73</v>
      </c>
      <c r="AB21" s="192">
        <v>90</v>
      </c>
      <c r="AC21" s="192">
        <v>60</v>
      </c>
      <c r="AD21" s="192">
        <v>45</v>
      </c>
      <c r="AE21" s="192">
        <v>34</v>
      </c>
      <c r="AF21" s="192">
        <v>27</v>
      </c>
      <c r="AG21" s="192">
        <v>22</v>
      </c>
      <c r="AH21" s="192">
        <v>18</v>
      </c>
      <c r="AI21" s="192">
        <v>15</v>
      </c>
      <c r="AJ21" s="192">
        <v>12</v>
      </c>
      <c r="AK21" s="192">
        <v>9</v>
      </c>
    </row>
    <row r="22" spans="1:37" x14ac:dyDescent="0.25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Y22" s="192"/>
      <c r="Z22" s="192"/>
      <c r="AA22" s="192" t="s">
        <v>74</v>
      </c>
      <c r="AB22" s="192">
        <v>60</v>
      </c>
      <c r="AC22" s="192">
        <v>40</v>
      </c>
      <c r="AD22" s="192">
        <v>30</v>
      </c>
      <c r="AE22" s="192">
        <v>20</v>
      </c>
      <c r="AF22" s="192">
        <v>18</v>
      </c>
      <c r="AG22" s="192">
        <v>15</v>
      </c>
      <c r="AH22" s="192">
        <v>12</v>
      </c>
      <c r="AI22" s="192">
        <v>10</v>
      </c>
      <c r="AJ22" s="192">
        <v>8</v>
      </c>
      <c r="AK22" s="192">
        <v>6</v>
      </c>
    </row>
    <row r="23" spans="1:37" x14ac:dyDescent="0.25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92"/>
      <c r="Z23" s="192"/>
      <c r="AA23" s="192" t="s">
        <v>75</v>
      </c>
      <c r="AB23" s="192">
        <v>40</v>
      </c>
      <c r="AC23" s="192">
        <v>25</v>
      </c>
      <c r="AD23" s="192">
        <v>18</v>
      </c>
      <c r="AE23" s="192">
        <v>13</v>
      </c>
      <c r="AF23" s="192">
        <v>8</v>
      </c>
      <c r="AG23" s="192">
        <v>7</v>
      </c>
      <c r="AH23" s="192">
        <v>6</v>
      </c>
      <c r="AI23" s="192">
        <v>5</v>
      </c>
      <c r="AJ23" s="192">
        <v>4</v>
      </c>
      <c r="AK23" s="192">
        <v>3</v>
      </c>
    </row>
    <row r="24" spans="1:37" x14ac:dyDescent="0.25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Y24" s="192"/>
      <c r="Z24" s="192"/>
      <c r="AA24" s="192" t="s">
        <v>76</v>
      </c>
      <c r="AB24" s="192">
        <v>25</v>
      </c>
      <c r="AC24" s="192">
        <v>15</v>
      </c>
      <c r="AD24" s="192">
        <v>13</v>
      </c>
      <c r="AE24" s="192">
        <v>7</v>
      </c>
      <c r="AF24" s="192">
        <v>6</v>
      </c>
      <c r="AG24" s="192">
        <v>5</v>
      </c>
      <c r="AH24" s="192">
        <v>4</v>
      </c>
      <c r="AI24" s="192">
        <v>3</v>
      </c>
      <c r="AJ24" s="192">
        <v>2</v>
      </c>
      <c r="AK24" s="192">
        <v>1</v>
      </c>
    </row>
    <row r="25" spans="1:37" x14ac:dyDescent="0.25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Y25" s="192"/>
      <c r="Z25" s="192"/>
      <c r="AA25" s="192" t="s">
        <v>81</v>
      </c>
      <c r="AB25" s="192">
        <v>15</v>
      </c>
      <c r="AC25" s="192">
        <v>10</v>
      </c>
      <c r="AD25" s="192">
        <v>8</v>
      </c>
      <c r="AE25" s="192">
        <v>4</v>
      </c>
      <c r="AF25" s="192">
        <v>3</v>
      </c>
      <c r="AG25" s="192">
        <v>2</v>
      </c>
      <c r="AH25" s="192">
        <v>1</v>
      </c>
      <c r="AI25" s="192">
        <v>0</v>
      </c>
      <c r="AJ25" s="192">
        <v>0</v>
      </c>
      <c r="AK25" s="192">
        <v>0</v>
      </c>
    </row>
    <row r="26" spans="1:37" x14ac:dyDescent="0.25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Y26" s="192"/>
      <c r="Z26" s="192"/>
      <c r="AA26" s="192" t="s">
        <v>77</v>
      </c>
      <c r="AB26" s="192">
        <v>10</v>
      </c>
      <c r="AC26" s="192">
        <v>6</v>
      </c>
      <c r="AD26" s="192">
        <v>4</v>
      </c>
      <c r="AE26" s="192">
        <v>2</v>
      </c>
      <c r="AF26" s="192">
        <v>1</v>
      </c>
      <c r="AG26" s="192">
        <v>0</v>
      </c>
      <c r="AH26" s="192">
        <v>0</v>
      </c>
      <c r="AI26" s="192">
        <v>0</v>
      </c>
      <c r="AJ26" s="192">
        <v>0</v>
      </c>
      <c r="AK26" s="192">
        <v>0</v>
      </c>
    </row>
    <row r="27" spans="1:37" x14ac:dyDescent="0.25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Y27" s="192"/>
      <c r="Z27" s="192"/>
      <c r="AA27" s="192" t="s">
        <v>78</v>
      </c>
      <c r="AB27" s="192">
        <v>3</v>
      </c>
      <c r="AC27" s="192">
        <v>2</v>
      </c>
      <c r="AD27" s="192">
        <v>1</v>
      </c>
      <c r="AE27" s="192">
        <v>0</v>
      </c>
      <c r="AF27" s="192">
        <v>0</v>
      </c>
      <c r="AG27" s="192">
        <v>0</v>
      </c>
      <c r="AH27" s="192">
        <v>0</v>
      </c>
      <c r="AI27" s="192">
        <v>0</v>
      </c>
      <c r="AJ27" s="192">
        <v>0</v>
      </c>
      <c r="AK27" s="192">
        <v>0</v>
      </c>
    </row>
    <row r="28" spans="1:37" x14ac:dyDescent="0.25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37" x14ac:dyDescent="0.25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37" x14ac:dyDescent="0.25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37" x14ac:dyDescent="0.25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37" x14ac:dyDescent="0.2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29"/>
      <c r="M32" s="129"/>
    </row>
    <row r="33" spans="1:18" x14ac:dyDescent="0.25">
      <c r="A33" s="80" t="s">
        <v>26</v>
      </c>
      <c r="B33" s="81"/>
      <c r="C33" s="110"/>
      <c r="D33" s="160" t="s">
        <v>0</v>
      </c>
      <c r="E33" s="161" t="s">
        <v>28</v>
      </c>
      <c r="F33" s="178"/>
      <c r="G33" s="160" t="s">
        <v>0</v>
      </c>
      <c r="H33" s="161" t="s">
        <v>35</v>
      </c>
      <c r="I33" s="88"/>
      <c r="J33" s="161" t="s">
        <v>36</v>
      </c>
      <c r="K33" s="87" t="s">
        <v>37</v>
      </c>
      <c r="L33" s="31"/>
      <c r="M33" s="205"/>
      <c r="N33" s="204"/>
      <c r="P33" s="154"/>
      <c r="Q33" s="154"/>
      <c r="R33" s="155"/>
    </row>
    <row r="34" spans="1:18" x14ac:dyDescent="0.25">
      <c r="A34" s="133" t="s">
        <v>27</v>
      </c>
      <c r="B34" s="134"/>
      <c r="C34" s="135"/>
      <c r="D34" s="162"/>
      <c r="E34" s="239"/>
      <c r="F34" s="239"/>
      <c r="G34" s="172" t="s">
        <v>1</v>
      </c>
      <c r="H34" s="134"/>
      <c r="I34" s="163"/>
      <c r="J34" s="173"/>
      <c r="K34" s="131" t="s">
        <v>29</v>
      </c>
      <c r="L34" s="179"/>
      <c r="M34" s="168"/>
      <c r="P34" s="156"/>
      <c r="Q34" s="156"/>
      <c r="R34" s="157"/>
    </row>
    <row r="35" spans="1:18" x14ac:dyDescent="0.25">
      <c r="A35" s="136" t="s">
        <v>34</v>
      </c>
      <c r="B35" s="86"/>
      <c r="C35" s="137"/>
      <c r="D35" s="165"/>
      <c r="E35" s="240"/>
      <c r="F35" s="240"/>
      <c r="G35" s="174" t="s">
        <v>2</v>
      </c>
      <c r="H35" s="166"/>
      <c r="I35" s="167"/>
      <c r="J35" s="78"/>
      <c r="K35" s="176"/>
      <c r="L35" s="129"/>
      <c r="M35" s="171"/>
      <c r="P35" s="157"/>
      <c r="Q35" s="158"/>
      <c r="R35" s="157"/>
    </row>
    <row r="36" spans="1:18" x14ac:dyDescent="0.25">
      <c r="A36" s="101"/>
      <c r="B36" s="102"/>
      <c r="C36" s="103"/>
      <c r="D36" s="165"/>
      <c r="E36" s="169"/>
      <c r="F36" s="130"/>
      <c r="G36" s="174" t="s">
        <v>3</v>
      </c>
      <c r="H36" s="166"/>
      <c r="I36" s="167"/>
      <c r="J36" s="78"/>
      <c r="K36" s="131" t="s">
        <v>30</v>
      </c>
      <c r="L36" s="179"/>
      <c r="M36" s="164"/>
      <c r="P36" s="156"/>
      <c r="Q36" s="156"/>
      <c r="R36" s="157"/>
    </row>
    <row r="37" spans="1:18" x14ac:dyDescent="0.25">
      <c r="A37" s="82"/>
      <c r="B37" s="108"/>
      <c r="C37" s="83"/>
      <c r="D37" s="165"/>
      <c r="E37" s="169"/>
      <c r="F37" s="130"/>
      <c r="G37" s="174" t="s">
        <v>4</v>
      </c>
      <c r="H37" s="166"/>
      <c r="I37" s="167"/>
      <c r="J37" s="78"/>
      <c r="K37" s="177"/>
      <c r="L37" s="130"/>
      <c r="M37" s="168"/>
      <c r="P37" s="157"/>
      <c r="Q37" s="158"/>
      <c r="R37" s="157"/>
    </row>
    <row r="38" spans="1:18" x14ac:dyDescent="0.25">
      <c r="A38" s="90"/>
      <c r="B38" s="104"/>
      <c r="C38" s="109"/>
      <c r="D38" s="165"/>
      <c r="E38" s="169"/>
      <c r="F38" s="130"/>
      <c r="G38" s="174" t="s">
        <v>5</v>
      </c>
      <c r="H38" s="166"/>
      <c r="I38" s="167"/>
      <c r="J38" s="78"/>
      <c r="K38" s="136"/>
      <c r="L38" s="129"/>
      <c r="M38" s="171"/>
      <c r="P38" s="157"/>
      <c r="Q38" s="158"/>
      <c r="R38" s="157"/>
    </row>
    <row r="39" spans="1:18" x14ac:dyDescent="0.25">
      <c r="A39" s="91"/>
      <c r="B39" s="21"/>
      <c r="C39" s="83"/>
      <c r="D39" s="165"/>
      <c r="E39" s="169"/>
      <c r="F39" s="130"/>
      <c r="G39" s="174" t="s">
        <v>6</v>
      </c>
      <c r="H39" s="166"/>
      <c r="I39" s="167"/>
      <c r="J39" s="78"/>
      <c r="K39" s="131" t="s">
        <v>25</v>
      </c>
      <c r="L39" s="179"/>
      <c r="M39" s="164"/>
      <c r="P39" s="156"/>
      <c r="Q39" s="156"/>
      <c r="R39" s="157"/>
    </row>
    <row r="40" spans="1:18" x14ac:dyDescent="0.25">
      <c r="A40" s="91"/>
      <c r="B40" s="21"/>
      <c r="C40" s="99"/>
      <c r="D40" s="165"/>
      <c r="E40" s="169"/>
      <c r="F40" s="130"/>
      <c r="G40" s="174" t="s">
        <v>7</v>
      </c>
      <c r="H40" s="166"/>
      <c r="I40" s="167"/>
      <c r="J40" s="78"/>
      <c r="K40" s="177"/>
      <c r="L40" s="130"/>
      <c r="M40" s="168"/>
      <c r="P40" s="157"/>
      <c r="Q40" s="158"/>
      <c r="R40" s="157"/>
    </row>
    <row r="41" spans="1:18" x14ac:dyDescent="0.25">
      <c r="A41" s="92"/>
      <c r="B41" s="89"/>
      <c r="C41" s="100"/>
      <c r="D41" s="170"/>
      <c r="E41" s="84"/>
      <c r="F41" s="129"/>
      <c r="G41" s="175" t="s">
        <v>8</v>
      </c>
      <c r="H41" s="86"/>
      <c r="I41" s="132"/>
      <c r="J41" s="85"/>
      <c r="K41" s="136">
        <f>L4</f>
        <v>0</v>
      </c>
      <c r="L41" s="129"/>
      <c r="M41" s="171"/>
      <c r="P41" s="157"/>
      <c r="Q41" s="158"/>
      <c r="R41" s="159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7" priority="1" stopIfTrue="1" operator="equal">
      <formula>"Bye"</formula>
    </cfRule>
  </conditionalFormatting>
  <conditionalFormatting sqref="R41">
    <cfRule type="expression" dxfId="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81B6F-BC3F-48FD-B4F0-FA9746AFE49C}">
  <sheetPr codeName="Munka18">
    <tabColor indexed="11"/>
  </sheetPr>
  <dimension ref="A1:AK41"/>
  <sheetViews>
    <sheetView workbookViewId="0">
      <selection activeCell="E2" sqref="E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32" t="s">
        <v>89</v>
      </c>
      <c r="B1" s="232"/>
      <c r="C1" s="232"/>
      <c r="D1" s="232"/>
      <c r="E1" s="232"/>
      <c r="F1" s="232"/>
      <c r="G1" s="114"/>
      <c r="H1" s="117" t="s">
        <v>33</v>
      </c>
      <c r="I1" s="115"/>
      <c r="J1" s="116"/>
      <c r="L1" s="118"/>
      <c r="M1" s="142"/>
      <c r="N1" s="143"/>
      <c r="O1" s="143" t="s">
        <v>9</v>
      </c>
      <c r="P1" s="143"/>
      <c r="Q1" s="144"/>
      <c r="R1" s="143"/>
      <c r="AB1" s="198" t="e">
        <f>IF(Y5=1,CONCATENATE(VLOOKUP(Y3,AA16:AH27,2)),CONCATENATE(VLOOKUP(Y3,AA2:AK13,2)))</f>
        <v>#N/A</v>
      </c>
      <c r="AC1" s="198" t="e">
        <f>IF(Y5=1,CONCATENATE(VLOOKUP(Y3,AA16:AK27,3)),CONCATENATE(VLOOKUP(Y3,AA2:AK13,3)))</f>
        <v>#N/A</v>
      </c>
      <c r="AD1" s="198" t="e">
        <f>IF(Y5=1,CONCATENATE(VLOOKUP(Y3,AA16:AK27,4)),CONCATENATE(VLOOKUP(Y3,AA2:AK13,4)))</f>
        <v>#N/A</v>
      </c>
      <c r="AE1" s="198" t="e">
        <f>IF(Y5=1,CONCATENATE(VLOOKUP(Y3,AA16:AK27,5)),CONCATENATE(VLOOKUP(Y3,AA2:AK13,5)))</f>
        <v>#N/A</v>
      </c>
      <c r="AF1" s="198" t="e">
        <f>IF(Y5=1,CONCATENATE(VLOOKUP(Y3,AA16:AK27,6)),CONCATENATE(VLOOKUP(Y3,AA2:AK13,6)))</f>
        <v>#N/A</v>
      </c>
      <c r="AG1" s="198" t="e">
        <f>IF(Y5=1,CONCATENATE(VLOOKUP(Y3,AA16:AK27,7)),CONCATENATE(VLOOKUP(Y3,AA2:AK13,7)))</f>
        <v>#N/A</v>
      </c>
      <c r="AH1" s="198" t="e">
        <f>IF(Y5=1,CONCATENATE(VLOOKUP(Y3,AA16:AK27,8)),CONCATENATE(VLOOKUP(Y3,AA2:AK13,8)))</f>
        <v>#N/A</v>
      </c>
      <c r="AI1" s="198" t="e">
        <f>IF(Y5=1,CONCATENATE(VLOOKUP(Y3,AA16:AK27,9)),CONCATENATE(VLOOKUP(Y3,AA2:AK13,9)))</f>
        <v>#N/A</v>
      </c>
      <c r="AJ1" s="198" t="e">
        <f>IF(Y5=1,CONCATENATE(VLOOKUP(Y3,AA16:AK27,10)),CONCATENATE(VLOOKUP(Y3,AA2:AK13,10)))</f>
        <v>#N/A</v>
      </c>
      <c r="AK1" s="198" t="e">
        <f>IF(Y5=1,CONCATENATE(VLOOKUP(Y3,AA16:AK27,11)),CONCATENATE(VLOOKUP(Y3,AA2:AK13,11)))</f>
        <v>#N/A</v>
      </c>
    </row>
    <row r="2" spans="1:37" x14ac:dyDescent="0.25">
      <c r="A2" s="119" t="s">
        <v>32</v>
      </c>
      <c r="B2" s="120"/>
      <c r="C2" s="120"/>
      <c r="D2" s="120"/>
      <c r="E2" s="120" t="s">
        <v>160</v>
      </c>
      <c r="F2" s="120"/>
      <c r="G2" s="121"/>
      <c r="H2" s="122"/>
      <c r="I2" s="122"/>
      <c r="J2" s="123"/>
      <c r="K2" s="118"/>
      <c r="L2" s="118"/>
      <c r="M2" s="118"/>
      <c r="N2" s="145"/>
      <c r="O2" s="146"/>
      <c r="P2" s="145"/>
      <c r="Q2" s="146"/>
      <c r="R2" s="145"/>
      <c r="Y2" s="193"/>
      <c r="Z2" s="192"/>
      <c r="AA2" s="192" t="s">
        <v>44</v>
      </c>
      <c r="AB2" s="186">
        <v>150</v>
      </c>
      <c r="AC2" s="186">
        <v>120</v>
      </c>
      <c r="AD2" s="186">
        <v>100</v>
      </c>
      <c r="AE2" s="186">
        <v>80</v>
      </c>
      <c r="AF2" s="186">
        <v>70</v>
      </c>
      <c r="AG2" s="186">
        <v>60</v>
      </c>
      <c r="AH2" s="186">
        <v>55</v>
      </c>
      <c r="AI2" s="186">
        <v>50</v>
      </c>
      <c r="AJ2" s="186">
        <v>45</v>
      </c>
      <c r="AK2" s="186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48"/>
      <c r="O3" s="147"/>
      <c r="P3" s="148"/>
      <c r="Q3" s="185" t="s">
        <v>53</v>
      </c>
      <c r="R3" s="186" t="s">
        <v>59</v>
      </c>
      <c r="Y3" s="192">
        <f>IF(H4="OB","A",IF(H4="IX","W",H4))</f>
        <v>0</v>
      </c>
      <c r="Z3" s="192"/>
      <c r="AA3" s="192" t="s">
        <v>69</v>
      </c>
      <c r="AB3" s="186">
        <v>120</v>
      </c>
      <c r="AC3" s="186">
        <v>90</v>
      </c>
      <c r="AD3" s="186">
        <v>65</v>
      </c>
      <c r="AE3" s="186">
        <v>55</v>
      </c>
      <c r="AF3" s="186">
        <v>50</v>
      </c>
      <c r="AG3" s="186">
        <v>45</v>
      </c>
      <c r="AH3" s="186">
        <v>40</v>
      </c>
      <c r="AI3" s="186">
        <v>35</v>
      </c>
      <c r="AJ3" s="186">
        <v>25</v>
      </c>
      <c r="AK3" s="186">
        <v>20</v>
      </c>
    </row>
    <row r="4" spans="1:37" ht="13.8" thickBot="1" x14ac:dyDescent="0.3">
      <c r="A4" s="233">
        <v>46149</v>
      </c>
      <c r="B4" s="233"/>
      <c r="C4" s="233"/>
      <c r="D4" s="124"/>
      <c r="E4" s="125" t="s">
        <v>90</v>
      </c>
      <c r="F4" s="125"/>
      <c r="G4" s="125"/>
      <c r="H4" s="127"/>
      <c r="I4" s="125"/>
      <c r="J4" s="126"/>
      <c r="K4" s="127"/>
      <c r="L4" s="128">
        <f>Altalanos!$E$10</f>
        <v>0</v>
      </c>
      <c r="M4" s="127"/>
      <c r="N4" s="150"/>
      <c r="O4" s="151"/>
      <c r="P4" s="150"/>
      <c r="Q4" s="187" t="s">
        <v>60</v>
      </c>
      <c r="R4" s="188" t="s">
        <v>55</v>
      </c>
      <c r="Y4" s="192"/>
      <c r="Z4" s="192"/>
      <c r="AA4" s="192" t="s">
        <v>70</v>
      </c>
      <c r="AB4" s="186">
        <v>90</v>
      </c>
      <c r="AC4" s="186">
        <v>60</v>
      </c>
      <c r="AD4" s="186">
        <v>45</v>
      </c>
      <c r="AE4" s="186">
        <v>34</v>
      </c>
      <c r="AF4" s="186">
        <v>27</v>
      </c>
      <c r="AG4" s="186">
        <v>22</v>
      </c>
      <c r="AH4" s="186">
        <v>18</v>
      </c>
      <c r="AI4" s="186">
        <v>15</v>
      </c>
      <c r="AJ4" s="186">
        <v>12</v>
      </c>
      <c r="AK4" s="186">
        <v>9</v>
      </c>
    </row>
    <row r="5" spans="1:37" x14ac:dyDescent="0.25">
      <c r="A5" s="31"/>
      <c r="B5" s="31" t="s">
        <v>31</v>
      </c>
      <c r="C5" s="139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1" t="s">
        <v>48</v>
      </c>
      <c r="L5" s="181" t="s">
        <v>49</v>
      </c>
      <c r="M5" s="181" t="s">
        <v>50</v>
      </c>
      <c r="Q5" s="189" t="s">
        <v>61</v>
      </c>
      <c r="R5" s="190" t="s">
        <v>57</v>
      </c>
      <c r="Y5" s="192">
        <f>IF(OR(Altalanos!$A$8="F1",Altalanos!$A$8="F2",Altalanos!$A$8="N1",Altalanos!$A$8="N2"),1,2)</f>
        <v>2</v>
      </c>
      <c r="Z5" s="192"/>
      <c r="AA5" s="192" t="s">
        <v>71</v>
      </c>
      <c r="AB5" s="186">
        <v>60</v>
      </c>
      <c r="AC5" s="186">
        <v>40</v>
      </c>
      <c r="AD5" s="186">
        <v>30</v>
      </c>
      <c r="AE5" s="186">
        <v>20</v>
      </c>
      <c r="AF5" s="186">
        <v>18</v>
      </c>
      <c r="AG5" s="186">
        <v>15</v>
      </c>
      <c r="AH5" s="186">
        <v>12</v>
      </c>
      <c r="AI5" s="186">
        <v>10</v>
      </c>
      <c r="AJ5" s="186">
        <v>8</v>
      </c>
      <c r="AK5" s="186">
        <v>6</v>
      </c>
    </row>
    <row r="6" spans="1:37" x14ac:dyDescent="0.25">
      <c r="A6" s="130"/>
      <c r="B6" s="130"/>
      <c r="C6" s="180"/>
      <c r="D6" s="130"/>
      <c r="E6" s="130"/>
      <c r="F6" s="130"/>
      <c r="G6" s="130"/>
      <c r="H6" s="130"/>
      <c r="I6" s="130"/>
      <c r="J6" s="130"/>
      <c r="K6" s="130"/>
      <c r="L6" s="130"/>
      <c r="M6" s="130"/>
      <c r="Y6" s="192"/>
      <c r="Z6" s="192"/>
      <c r="AA6" s="192" t="s">
        <v>72</v>
      </c>
      <c r="AB6" s="186">
        <v>40</v>
      </c>
      <c r="AC6" s="186">
        <v>25</v>
      </c>
      <c r="AD6" s="186">
        <v>18</v>
      </c>
      <c r="AE6" s="186">
        <v>13</v>
      </c>
      <c r="AF6" s="186">
        <v>10</v>
      </c>
      <c r="AG6" s="186">
        <v>8</v>
      </c>
      <c r="AH6" s="186">
        <v>6</v>
      </c>
      <c r="AI6" s="186">
        <v>5</v>
      </c>
      <c r="AJ6" s="186">
        <v>4</v>
      </c>
      <c r="AK6" s="186">
        <v>3</v>
      </c>
    </row>
    <row r="7" spans="1:37" x14ac:dyDescent="0.25">
      <c r="A7" s="152" t="s">
        <v>44</v>
      </c>
      <c r="B7" s="182"/>
      <c r="C7" s="140" t="str">
        <f>IF($B7="","",VLOOKUP($B7,#REF!,5))</f>
        <v/>
      </c>
      <c r="D7" s="140" t="str">
        <f>IF($B7="","",VLOOKUP($B7,#REF!,15))</f>
        <v/>
      </c>
      <c r="E7" s="138" t="str">
        <f>UPPER(IF($B7="","",VLOOKUP($B7,#REF!,2)))</f>
        <v/>
      </c>
      <c r="F7" s="141"/>
      <c r="G7" s="138" t="str">
        <f>IF($B7="","",VLOOKUP($B7,#REF!,3))</f>
        <v/>
      </c>
      <c r="H7" s="141"/>
      <c r="I7" s="138" t="str">
        <f>IF($B7="","",VLOOKUP($B7,#REF!,4))</f>
        <v/>
      </c>
      <c r="J7" s="130"/>
      <c r="K7" s="199"/>
      <c r="L7" s="194" t="str">
        <f>IF(K7="","",CONCATENATE(VLOOKUP($Y$3,$AB$1:$AK$1,K7)," pont"))</f>
        <v/>
      </c>
      <c r="M7" s="200"/>
      <c r="Y7" s="192"/>
      <c r="Z7" s="192"/>
      <c r="AA7" s="192" t="s">
        <v>73</v>
      </c>
      <c r="AB7" s="186">
        <v>25</v>
      </c>
      <c r="AC7" s="186">
        <v>15</v>
      </c>
      <c r="AD7" s="186">
        <v>13</v>
      </c>
      <c r="AE7" s="186">
        <v>8</v>
      </c>
      <c r="AF7" s="186">
        <v>6</v>
      </c>
      <c r="AG7" s="186">
        <v>4</v>
      </c>
      <c r="AH7" s="186">
        <v>3</v>
      </c>
      <c r="AI7" s="186">
        <v>2</v>
      </c>
      <c r="AJ7" s="186">
        <v>1</v>
      </c>
      <c r="AK7" s="186">
        <v>0</v>
      </c>
    </row>
    <row r="8" spans="1:37" x14ac:dyDescent="0.25">
      <c r="A8" s="152"/>
      <c r="B8" s="183"/>
      <c r="C8" s="153"/>
      <c r="D8" s="153"/>
      <c r="E8" s="153"/>
      <c r="F8" s="153"/>
      <c r="G8" s="153"/>
      <c r="H8" s="153"/>
      <c r="I8" s="153"/>
      <c r="J8" s="130"/>
      <c r="K8" s="152"/>
      <c r="L8" s="152"/>
      <c r="M8" s="201"/>
      <c r="Y8" s="192"/>
      <c r="Z8" s="192"/>
      <c r="AA8" s="192" t="s">
        <v>74</v>
      </c>
      <c r="AB8" s="186">
        <v>15</v>
      </c>
      <c r="AC8" s="186">
        <v>10</v>
      </c>
      <c r="AD8" s="186">
        <v>7</v>
      </c>
      <c r="AE8" s="186">
        <v>5</v>
      </c>
      <c r="AF8" s="186">
        <v>4</v>
      </c>
      <c r="AG8" s="186">
        <v>3</v>
      </c>
      <c r="AH8" s="186">
        <v>2</v>
      </c>
      <c r="AI8" s="186">
        <v>1</v>
      </c>
      <c r="AJ8" s="186">
        <v>0</v>
      </c>
      <c r="AK8" s="186">
        <v>0</v>
      </c>
    </row>
    <row r="9" spans="1:37" x14ac:dyDescent="0.25">
      <c r="A9" s="152" t="s">
        <v>45</v>
      </c>
      <c r="B9" s="182"/>
      <c r="C9" s="140" t="str">
        <f>IF($B9="","",VLOOKUP($B9,#REF!,5))</f>
        <v/>
      </c>
      <c r="D9" s="140" t="str">
        <f>IF($B9="","",VLOOKUP($B9,#REF!,15))</f>
        <v/>
      </c>
      <c r="E9" s="138" t="str">
        <f>UPPER(IF($B9="","",VLOOKUP($B9,#REF!,2)))</f>
        <v/>
      </c>
      <c r="F9" s="141"/>
      <c r="G9" s="138" t="str">
        <f>IF($B9="","",VLOOKUP($B9,#REF!,3))</f>
        <v/>
      </c>
      <c r="H9" s="141"/>
      <c r="I9" s="138" t="str">
        <f>IF($B9="","",VLOOKUP($B9,#REF!,4))</f>
        <v/>
      </c>
      <c r="J9" s="130"/>
      <c r="K9" s="199"/>
      <c r="L9" s="194" t="str">
        <f>IF(K9="","",CONCATENATE(VLOOKUP($Y$3,$AB$1:$AK$1,K9)," pont"))</f>
        <v/>
      </c>
      <c r="M9" s="200"/>
      <c r="Y9" s="192"/>
      <c r="Z9" s="192"/>
      <c r="AA9" s="192" t="s">
        <v>75</v>
      </c>
      <c r="AB9" s="186">
        <v>10</v>
      </c>
      <c r="AC9" s="186">
        <v>6</v>
      </c>
      <c r="AD9" s="186">
        <v>4</v>
      </c>
      <c r="AE9" s="186">
        <v>2</v>
      </c>
      <c r="AF9" s="186">
        <v>1</v>
      </c>
      <c r="AG9" s="186">
        <v>0</v>
      </c>
      <c r="AH9" s="186">
        <v>0</v>
      </c>
      <c r="AI9" s="186">
        <v>0</v>
      </c>
      <c r="AJ9" s="186">
        <v>0</v>
      </c>
      <c r="AK9" s="186">
        <v>0</v>
      </c>
    </row>
    <row r="10" spans="1:37" x14ac:dyDescent="0.25">
      <c r="A10" s="152"/>
      <c r="B10" s="183"/>
      <c r="C10" s="153"/>
      <c r="D10" s="153"/>
      <c r="E10" s="153"/>
      <c r="F10" s="153"/>
      <c r="G10" s="153"/>
      <c r="H10" s="153"/>
      <c r="I10" s="153"/>
      <c r="J10" s="130"/>
      <c r="K10" s="152"/>
      <c r="L10" s="152"/>
      <c r="M10" s="201"/>
      <c r="Y10" s="192"/>
      <c r="Z10" s="192"/>
      <c r="AA10" s="192" t="s">
        <v>76</v>
      </c>
      <c r="AB10" s="186">
        <v>6</v>
      </c>
      <c r="AC10" s="186">
        <v>3</v>
      </c>
      <c r="AD10" s="186">
        <v>2</v>
      </c>
      <c r="AE10" s="186">
        <v>1</v>
      </c>
      <c r="AF10" s="186">
        <v>0</v>
      </c>
      <c r="AG10" s="186">
        <v>0</v>
      </c>
      <c r="AH10" s="186">
        <v>0</v>
      </c>
      <c r="AI10" s="186">
        <v>0</v>
      </c>
      <c r="AJ10" s="186">
        <v>0</v>
      </c>
      <c r="AK10" s="186">
        <v>0</v>
      </c>
    </row>
    <row r="11" spans="1:37" x14ac:dyDescent="0.25">
      <c r="A11" s="152" t="s">
        <v>46</v>
      </c>
      <c r="B11" s="182"/>
      <c r="C11" s="140" t="str">
        <f>IF($B11="","",VLOOKUP($B11,#REF!,5))</f>
        <v/>
      </c>
      <c r="D11" s="140" t="str">
        <f>IF($B11="","",VLOOKUP($B11,#REF!,15))</f>
        <v/>
      </c>
      <c r="E11" s="138" t="str">
        <f>UPPER(IF($B11="","",VLOOKUP($B11,#REF!,2)))</f>
        <v/>
      </c>
      <c r="F11" s="141"/>
      <c r="G11" s="138" t="str">
        <f>IF($B11="","",VLOOKUP($B11,#REF!,3))</f>
        <v/>
      </c>
      <c r="H11" s="141"/>
      <c r="I11" s="138" t="str">
        <f>IF($B11="","",VLOOKUP($B11,#REF!,4))</f>
        <v/>
      </c>
      <c r="J11" s="130"/>
      <c r="K11" s="199"/>
      <c r="L11" s="194" t="str">
        <f>IF(K11="","",CONCATENATE(VLOOKUP($Y$3,$AB$1:$AK$1,K11)," pont"))</f>
        <v/>
      </c>
      <c r="M11" s="200"/>
      <c r="Y11" s="192"/>
      <c r="Z11" s="192"/>
      <c r="AA11" s="192" t="s">
        <v>81</v>
      </c>
      <c r="AB11" s="186">
        <v>3</v>
      </c>
      <c r="AC11" s="186">
        <v>2</v>
      </c>
      <c r="AD11" s="186">
        <v>1</v>
      </c>
      <c r="AE11" s="186">
        <v>0</v>
      </c>
      <c r="AF11" s="186">
        <v>0</v>
      </c>
      <c r="AG11" s="186">
        <v>0</v>
      </c>
      <c r="AH11" s="186">
        <v>0</v>
      </c>
      <c r="AI11" s="186">
        <v>0</v>
      </c>
      <c r="AJ11" s="186">
        <v>0</v>
      </c>
      <c r="AK11" s="186">
        <v>0</v>
      </c>
    </row>
    <row r="12" spans="1:37" x14ac:dyDescent="0.25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Y12" s="192"/>
      <c r="Z12" s="192"/>
      <c r="AA12" s="192" t="s">
        <v>77</v>
      </c>
      <c r="AB12" s="197">
        <v>0</v>
      </c>
      <c r="AC12" s="197">
        <v>0</v>
      </c>
      <c r="AD12" s="197">
        <v>0</v>
      </c>
      <c r="AE12" s="197">
        <v>0</v>
      </c>
      <c r="AF12" s="197">
        <v>0</v>
      </c>
      <c r="AG12" s="197">
        <v>0</v>
      </c>
      <c r="AH12" s="197">
        <v>0</v>
      </c>
      <c r="AI12" s="197">
        <v>0</v>
      </c>
      <c r="AJ12" s="197">
        <v>0</v>
      </c>
      <c r="AK12" s="197">
        <v>0</v>
      </c>
    </row>
    <row r="13" spans="1:37" x14ac:dyDescent="0.25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Y13" s="192"/>
      <c r="Z13" s="192"/>
      <c r="AA13" s="192" t="s">
        <v>78</v>
      </c>
      <c r="AB13" s="197">
        <v>0</v>
      </c>
      <c r="AC13" s="197">
        <v>0</v>
      </c>
      <c r="AD13" s="197">
        <v>0</v>
      </c>
      <c r="AE13" s="197">
        <v>0</v>
      </c>
      <c r="AF13" s="197">
        <v>0</v>
      </c>
      <c r="AG13" s="197">
        <v>0</v>
      </c>
      <c r="AH13" s="197">
        <v>0</v>
      </c>
      <c r="AI13" s="197">
        <v>0</v>
      </c>
      <c r="AJ13" s="197">
        <v>0</v>
      </c>
      <c r="AK13" s="197">
        <v>0</v>
      </c>
    </row>
    <row r="14" spans="1:37" x14ac:dyDescent="0.25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x14ac:dyDescent="0.25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Y16" s="192"/>
      <c r="Z16" s="192"/>
      <c r="AA16" s="192" t="s">
        <v>44</v>
      </c>
      <c r="AB16" s="192">
        <v>300</v>
      </c>
      <c r="AC16" s="192">
        <v>250</v>
      </c>
      <c r="AD16" s="192">
        <v>220</v>
      </c>
      <c r="AE16" s="192">
        <v>180</v>
      </c>
      <c r="AF16" s="192">
        <v>160</v>
      </c>
      <c r="AG16" s="192">
        <v>150</v>
      </c>
      <c r="AH16" s="192">
        <v>140</v>
      </c>
      <c r="AI16" s="192">
        <v>130</v>
      </c>
      <c r="AJ16" s="192">
        <v>120</v>
      </c>
      <c r="AK16" s="192">
        <v>110</v>
      </c>
    </row>
    <row r="17" spans="1:37" x14ac:dyDescent="0.25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Y17" s="192"/>
      <c r="Z17" s="192"/>
      <c r="AA17" s="192" t="s">
        <v>69</v>
      </c>
      <c r="AB17" s="192">
        <v>250</v>
      </c>
      <c r="AC17" s="192">
        <v>200</v>
      </c>
      <c r="AD17" s="192">
        <v>160</v>
      </c>
      <c r="AE17" s="192">
        <v>140</v>
      </c>
      <c r="AF17" s="192">
        <v>120</v>
      </c>
      <c r="AG17" s="192">
        <v>110</v>
      </c>
      <c r="AH17" s="192">
        <v>100</v>
      </c>
      <c r="AI17" s="192">
        <v>90</v>
      </c>
      <c r="AJ17" s="192">
        <v>80</v>
      </c>
      <c r="AK17" s="192">
        <v>70</v>
      </c>
    </row>
    <row r="18" spans="1:37" ht="18.75" customHeight="1" x14ac:dyDescent="0.25">
      <c r="A18" s="130"/>
      <c r="B18" s="234"/>
      <c r="C18" s="234"/>
      <c r="D18" s="235" t="str">
        <f>E7</f>
        <v/>
      </c>
      <c r="E18" s="235"/>
      <c r="F18" s="235" t="str">
        <f>E9</f>
        <v/>
      </c>
      <c r="G18" s="235"/>
      <c r="H18" s="235" t="str">
        <f>E11</f>
        <v/>
      </c>
      <c r="I18" s="235"/>
      <c r="J18" s="130"/>
      <c r="K18" s="130"/>
      <c r="L18" s="130"/>
      <c r="M18" s="130"/>
      <c r="Y18" s="192"/>
      <c r="Z18" s="192"/>
      <c r="AA18" s="192" t="s">
        <v>70</v>
      </c>
      <c r="AB18" s="192">
        <v>200</v>
      </c>
      <c r="AC18" s="192">
        <v>150</v>
      </c>
      <c r="AD18" s="192">
        <v>130</v>
      </c>
      <c r="AE18" s="192">
        <v>110</v>
      </c>
      <c r="AF18" s="192">
        <v>95</v>
      </c>
      <c r="AG18" s="192">
        <v>80</v>
      </c>
      <c r="AH18" s="192">
        <v>70</v>
      </c>
      <c r="AI18" s="192">
        <v>60</v>
      </c>
      <c r="AJ18" s="192">
        <v>55</v>
      </c>
      <c r="AK18" s="192">
        <v>50</v>
      </c>
    </row>
    <row r="19" spans="1:37" ht="18.75" customHeight="1" x14ac:dyDescent="0.25">
      <c r="A19" s="184" t="s">
        <v>44</v>
      </c>
      <c r="B19" s="236" t="str">
        <f>E7</f>
        <v/>
      </c>
      <c r="C19" s="236"/>
      <c r="D19" s="237"/>
      <c r="E19" s="237"/>
      <c r="F19" s="238"/>
      <c r="G19" s="238"/>
      <c r="H19" s="238"/>
      <c r="I19" s="238"/>
      <c r="J19" s="130"/>
      <c r="K19" s="130"/>
      <c r="L19" s="130"/>
      <c r="M19" s="130"/>
      <c r="Y19" s="192"/>
      <c r="Z19" s="192"/>
      <c r="AA19" s="192" t="s">
        <v>71</v>
      </c>
      <c r="AB19" s="192">
        <v>150</v>
      </c>
      <c r="AC19" s="192">
        <v>120</v>
      </c>
      <c r="AD19" s="192">
        <v>100</v>
      </c>
      <c r="AE19" s="192">
        <v>80</v>
      </c>
      <c r="AF19" s="192">
        <v>70</v>
      </c>
      <c r="AG19" s="192">
        <v>60</v>
      </c>
      <c r="AH19" s="192">
        <v>55</v>
      </c>
      <c r="AI19" s="192">
        <v>50</v>
      </c>
      <c r="AJ19" s="192">
        <v>45</v>
      </c>
      <c r="AK19" s="192">
        <v>40</v>
      </c>
    </row>
    <row r="20" spans="1:37" ht="18.75" customHeight="1" x14ac:dyDescent="0.25">
      <c r="A20" s="184" t="s">
        <v>45</v>
      </c>
      <c r="B20" s="236" t="str">
        <f>E9</f>
        <v/>
      </c>
      <c r="C20" s="236"/>
      <c r="D20" s="238"/>
      <c r="E20" s="238"/>
      <c r="F20" s="237"/>
      <c r="G20" s="237"/>
      <c r="H20" s="238"/>
      <c r="I20" s="238"/>
      <c r="J20" s="130"/>
      <c r="K20" s="130"/>
      <c r="L20" s="130"/>
      <c r="M20" s="130"/>
      <c r="Y20" s="192"/>
      <c r="Z20" s="192"/>
      <c r="AA20" s="192" t="s">
        <v>72</v>
      </c>
      <c r="AB20" s="192">
        <v>120</v>
      </c>
      <c r="AC20" s="192">
        <v>90</v>
      </c>
      <c r="AD20" s="192">
        <v>65</v>
      </c>
      <c r="AE20" s="192">
        <v>55</v>
      </c>
      <c r="AF20" s="192">
        <v>50</v>
      </c>
      <c r="AG20" s="192">
        <v>45</v>
      </c>
      <c r="AH20" s="192">
        <v>40</v>
      </c>
      <c r="AI20" s="192">
        <v>35</v>
      </c>
      <c r="AJ20" s="192">
        <v>25</v>
      </c>
      <c r="AK20" s="192">
        <v>20</v>
      </c>
    </row>
    <row r="21" spans="1:37" ht="18.75" customHeight="1" x14ac:dyDescent="0.25">
      <c r="A21" s="184" t="s">
        <v>46</v>
      </c>
      <c r="B21" s="236" t="str">
        <f>E11</f>
        <v/>
      </c>
      <c r="C21" s="236"/>
      <c r="D21" s="238"/>
      <c r="E21" s="238"/>
      <c r="F21" s="238"/>
      <c r="G21" s="238"/>
      <c r="H21" s="237"/>
      <c r="I21" s="237"/>
      <c r="J21" s="130"/>
      <c r="K21" s="130"/>
      <c r="L21" s="130"/>
      <c r="M21" s="130"/>
      <c r="Y21" s="192"/>
      <c r="Z21" s="192"/>
      <c r="AA21" s="192" t="s">
        <v>73</v>
      </c>
      <c r="AB21" s="192">
        <v>90</v>
      </c>
      <c r="AC21" s="192">
        <v>60</v>
      </c>
      <c r="AD21" s="192">
        <v>45</v>
      </c>
      <c r="AE21" s="192">
        <v>34</v>
      </c>
      <c r="AF21" s="192">
        <v>27</v>
      </c>
      <c r="AG21" s="192">
        <v>22</v>
      </c>
      <c r="AH21" s="192">
        <v>18</v>
      </c>
      <c r="AI21" s="192">
        <v>15</v>
      </c>
      <c r="AJ21" s="192">
        <v>12</v>
      </c>
      <c r="AK21" s="192">
        <v>9</v>
      </c>
    </row>
    <row r="22" spans="1:37" x14ac:dyDescent="0.25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Y22" s="192"/>
      <c r="Z22" s="192"/>
      <c r="AA22" s="192" t="s">
        <v>74</v>
      </c>
      <c r="AB22" s="192">
        <v>60</v>
      </c>
      <c r="AC22" s="192">
        <v>40</v>
      </c>
      <c r="AD22" s="192">
        <v>30</v>
      </c>
      <c r="AE22" s="192">
        <v>20</v>
      </c>
      <c r="AF22" s="192">
        <v>18</v>
      </c>
      <c r="AG22" s="192">
        <v>15</v>
      </c>
      <c r="AH22" s="192">
        <v>12</v>
      </c>
      <c r="AI22" s="192">
        <v>10</v>
      </c>
      <c r="AJ22" s="192">
        <v>8</v>
      </c>
      <c r="AK22" s="192">
        <v>6</v>
      </c>
    </row>
    <row r="23" spans="1:37" x14ac:dyDescent="0.25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92"/>
      <c r="Z23" s="192"/>
      <c r="AA23" s="192" t="s">
        <v>75</v>
      </c>
      <c r="AB23" s="192">
        <v>40</v>
      </c>
      <c r="AC23" s="192">
        <v>25</v>
      </c>
      <c r="AD23" s="192">
        <v>18</v>
      </c>
      <c r="AE23" s="192">
        <v>13</v>
      </c>
      <c r="AF23" s="192">
        <v>8</v>
      </c>
      <c r="AG23" s="192">
        <v>7</v>
      </c>
      <c r="AH23" s="192">
        <v>6</v>
      </c>
      <c r="AI23" s="192">
        <v>5</v>
      </c>
      <c r="AJ23" s="192">
        <v>4</v>
      </c>
      <c r="AK23" s="192">
        <v>3</v>
      </c>
    </row>
    <row r="24" spans="1:37" x14ac:dyDescent="0.25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Y24" s="192"/>
      <c r="Z24" s="192"/>
      <c r="AA24" s="192" t="s">
        <v>76</v>
      </c>
      <c r="AB24" s="192">
        <v>25</v>
      </c>
      <c r="AC24" s="192">
        <v>15</v>
      </c>
      <c r="AD24" s="192">
        <v>13</v>
      </c>
      <c r="AE24" s="192">
        <v>7</v>
      </c>
      <c r="AF24" s="192">
        <v>6</v>
      </c>
      <c r="AG24" s="192">
        <v>5</v>
      </c>
      <c r="AH24" s="192">
        <v>4</v>
      </c>
      <c r="AI24" s="192">
        <v>3</v>
      </c>
      <c r="AJ24" s="192">
        <v>2</v>
      </c>
      <c r="AK24" s="192">
        <v>1</v>
      </c>
    </row>
    <row r="25" spans="1:37" x14ac:dyDescent="0.25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Y25" s="192"/>
      <c r="Z25" s="192"/>
      <c r="AA25" s="192" t="s">
        <v>81</v>
      </c>
      <c r="AB25" s="192">
        <v>15</v>
      </c>
      <c r="AC25" s="192">
        <v>10</v>
      </c>
      <c r="AD25" s="192">
        <v>8</v>
      </c>
      <c r="AE25" s="192">
        <v>4</v>
      </c>
      <c r="AF25" s="192">
        <v>3</v>
      </c>
      <c r="AG25" s="192">
        <v>2</v>
      </c>
      <c r="AH25" s="192">
        <v>1</v>
      </c>
      <c r="AI25" s="192">
        <v>0</v>
      </c>
      <c r="AJ25" s="192">
        <v>0</v>
      </c>
      <c r="AK25" s="192">
        <v>0</v>
      </c>
    </row>
    <row r="26" spans="1:37" x14ac:dyDescent="0.25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Y26" s="192"/>
      <c r="Z26" s="192"/>
      <c r="AA26" s="192" t="s">
        <v>77</v>
      </c>
      <c r="AB26" s="192">
        <v>10</v>
      </c>
      <c r="AC26" s="192">
        <v>6</v>
      </c>
      <c r="AD26" s="192">
        <v>4</v>
      </c>
      <c r="AE26" s="192">
        <v>2</v>
      </c>
      <c r="AF26" s="192">
        <v>1</v>
      </c>
      <c r="AG26" s="192">
        <v>0</v>
      </c>
      <c r="AH26" s="192">
        <v>0</v>
      </c>
      <c r="AI26" s="192">
        <v>0</v>
      </c>
      <c r="AJ26" s="192">
        <v>0</v>
      </c>
      <c r="AK26" s="192">
        <v>0</v>
      </c>
    </row>
    <row r="27" spans="1:37" x14ac:dyDescent="0.25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Y27" s="192"/>
      <c r="Z27" s="192"/>
      <c r="AA27" s="192" t="s">
        <v>78</v>
      </c>
      <c r="AB27" s="192">
        <v>3</v>
      </c>
      <c r="AC27" s="192">
        <v>2</v>
      </c>
      <c r="AD27" s="192">
        <v>1</v>
      </c>
      <c r="AE27" s="192">
        <v>0</v>
      </c>
      <c r="AF27" s="192">
        <v>0</v>
      </c>
      <c r="AG27" s="192">
        <v>0</v>
      </c>
      <c r="AH27" s="192">
        <v>0</v>
      </c>
      <c r="AI27" s="192">
        <v>0</v>
      </c>
      <c r="AJ27" s="192">
        <v>0</v>
      </c>
      <c r="AK27" s="192">
        <v>0</v>
      </c>
    </row>
    <row r="28" spans="1:37" x14ac:dyDescent="0.25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37" x14ac:dyDescent="0.25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37" x14ac:dyDescent="0.25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37" x14ac:dyDescent="0.25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37" x14ac:dyDescent="0.2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29"/>
      <c r="M32" s="129"/>
    </row>
    <row r="33" spans="1:18" x14ac:dyDescent="0.25">
      <c r="A33" s="80" t="s">
        <v>26</v>
      </c>
      <c r="B33" s="81"/>
      <c r="C33" s="110"/>
      <c r="D33" s="160" t="s">
        <v>0</v>
      </c>
      <c r="E33" s="161" t="s">
        <v>28</v>
      </c>
      <c r="F33" s="178"/>
      <c r="G33" s="160" t="s">
        <v>0</v>
      </c>
      <c r="H33" s="161" t="s">
        <v>35</v>
      </c>
      <c r="I33" s="88"/>
      <c r="J33" s="161" t="s">
        <v>36</v>
      </c>
      <c r="K33" s="87" t="s">
        <v>37</v>
      </c>
      <c r="L33" s="31"/>
      <c r="M33" s="205"/>
      <c r="N33" s="204"/>
      <c r="P33" s="154"/>
      <c r="Q33" s="154"/>
      <c r="R33" s="155"/>
    </row>
    <row r="34" spans="1:18" x14ac:dyDescent="0.25">
      <c r="A34" s="133" t="s">
        <v>27</v>
      </c>
      <c r="B34" s="134"/>
      <c r="C34" s="135"/>
      <c r="D34" s="162"/>
      <c r="E34" s="239"/>
      <c r="F34" s="239"/>
      <c r="G34" s="172" t="s">
        <v>1</v>
      </c>
      <c r="H34" s="134"/>
      <c r="I34" s="163"/>
      <c r="J34" s="173"/>
      <c r="K34" s="131" t="s">
        <v>29</v>
      </c>
      <c r="L34" s="179"/>
      <c r="M34" s="168"/>
      <c r="P34" s="156"/>
      <c r="Q34" s="156"/>
      <c r="R34" s="157"/>
    </row>
    <row r="35" spans="1:18" x14ac:dyDescent="0.25">
      <c r="A35" s="136" t="s">
        <v>34</v>
      </c>
      <c r="B35" s="86"/>
      <c r="C35" s="137"/>
      <c r="D35" s="165"/>
      <c r="E35" s="240"/>
      <c r="F35" s="240"/>
      <c r="G35" s="174" t="s">
        <v>2</v>
      </c>
      <c r="H35" s="166"/>
      <c r="I35" s="167"/>
      <c r="J35" s="78"/>
      <c r="K35" s="176"/>
      <c r="L35" s="129"/>
      <c r="M35" s="171"/>
      <c r="P35" s="157"/>
      <c r="Q35" s="158"/>
      <c r="R35" s="157"/>
    </row>
    <row r="36" spans="1:18" x14ac:dyDescent="0.25">
      <c r="A36" s="101"/>
      <c r="B36" s="102"/>
      <c r="C36" s="103"/>
      <c r="D36" s="165"/>
      <c r="E36" s="169"/>
      <c r="F36" s="130"/>
      <c r="G36" s="174" t="s">
        <v>3</v>
      </c>
      <c r="H36" s="166"/>
      <c r="I36" s="167"/>
      <c r="J36" s="78"/>
      <c r="K36" s="131" t="s">
        <v>30</v>
      </c>
      <c r="L36" s="179"/>
      <c r="M36" s="164"/>
      <c r="P36" s="156"/>
      <c r="Q36" s="156"/>
      <c r="R36" s="157"/>
    </row>
    <row r="37" spans="1:18" x14ac:dyDescent="0.25">
      <c r="A37" s="82"/>
      <c r="B37" s="108"/>
      <c r="C37" s="83"/>
      <c r="D37" s="165"/>
      <c r="E37" s="169"/>
      <c r="F37" s="130"/>
      <c r="G37" s="174" t="s">
        <v>4</v>
      </c>
      <c r="H37" s="166"/>
      <c r="I37" s="167"/>
      <c r="J37" s="78"/>
      <c r="K37" s="177"/>
      <c r="L37" s="130"/>
      <c r="M37" s="168"/>
      <c r="P37" s="157"/>
      <c r="Q37" s="158"/>
      <c r="R37" s="157"/>
    </row>
    <row r="38" spans="1:18" x14ac:dyDescent="0.25">
      <c r="A38" s="90"/>
      <c r="B38" s="104"/>
      <c r="C38" s="109"/>
      <c r="D38" s="165"/>
      <c r="E38" s="169"/>
      <c r="F38" s="130"/>
      <c r="G38" s="174" t="s">
        <v>5</v>
      </c>
      <c r="H38" s="166"/>
      <c r="I38" s="167"/>
      <c r="J38" s="78"/>
      <c r="K38" s="136"/>
      <c r="L38" s="129"/>
      <c r="M38" s="171"/>
      <c r="P38" s="157"/>
      <c r="Q38" s="158"/>
      <c r="R38" s="157"/>
    </row>
    <row r="39" spans="1:18" x14ac:dyDescent="0.25">
      <c r="A39" s="91"/>
      <c r="B39" s="21"/>
      <c r="C39" s="83"/>
      <c r="D39" s="165"/>
      <c r="E39" s="169"/>
      <c r="F39" s="130"/>
      <c r="G39" s="174" t="s">
        <v>6</v>
      </c>
      <c r="H39" s="166"/>
      <c r="I39" s="167"/>
      <c r="J39" s="78"/>
      <c r="K39" s="131" t="s">
        <v>25</v>
      </c>
      <c r="L39" s="179"/>
      <c r="M39" s="164"/>
      <c r="P39" s="156"/>
      <c r="Q39" s="156"/>
      <c r="R39" s="157"/>
    </row>
    <row r="40" spans="1:18" x14ac:dyDescent="0.25">
      <c r="A40" s="91"/>
      <c r="B40" s="21"/>
      <c r="C40" s="99"/>
      <c r="D40" s="165"/>
      <c r="E40" s="169"/>
      <c r="F40" s="130"/>
      <c r="G40" s="174" t="s">
        <v>7</v>
      </c>
      <c r="H40" s="166"/>
      <c r="I40" s="167"/>
      <c r="J40" s="78"/>
      <c r="K40" s="177"/>
      <c r="L40" s="130"/>
      <c r="M40" s="168"/>
      <c r="P40" s="157"/>
      <c r="Q40" s="158"/>
      <c r="R40" s="157"/>
    </row>
    <row r="41" spans="1:18" x14ac:dyDescent="0.25">
      <c r="A41" s="92"/>
      <c r="B41" s="89"/>
      <c r="C41" s="100"/>
      <c r="D41" s="170"/>
      <c r="E41" s="84"/>
      <c r="F41" s="129"/>
      <c r="G41" s="175" t="s">
        <v>8</v>
      </c>
      <c r="H41" s="86"/>
      <c r="I41" s="132"/>
      <c r="J41" s="85"/>
      <c r="K41" s="136">
        <f>L4</f>
        <v>0</v>
      </c>
      <c r="L41" s="129"/>
      <c r="M41" s="171"/>
      <c r="P41" s="157"/>
      <c r="Q41" s="158"/>
      <c r="R41" s="159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5" priority="1" stopIfTrue="1" operator="equal">
      <formula>"Bye"</formula>
    </cfRule>
  </conditionalFormatting>
  <conditionalFormatting sqref="R41">
    <cfRule type="expression" dxfId="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A06C9-504E-4508-AE43-76930839345D}">
  <sheetPr codeName="Munka2">
    <tabColor indexed="11"/>
  </sheetPr>
  <dimension ref="A1:AK41"/>
  <sheetViews>
    <sheetView workbookViewId="0">
      <selection activeCell="J18" sqref="J18:K18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8.66406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232" t="s">
        <v>89</v>
      </c>
      <c r="B1" s="232"/>
      <c r="C1" s="232"/>
      <c r="D1" s="232"/>
      <c r="E1" s="232"/>
      <c r="F1" s="232"/>
      <c r="G1" s="114"/>
      <c r="H1" s="117" t="s">
        <v>33</v>
      </c>
      <c r="I1" s="115"/>
      <c r="J1" s="116"/>
      <c r="L1" s="118"/>
      <c r="M1" s="142"/>
      <c r="N1" s="143"/>
      <c r="O1" s="143" t="s">
        <v>9</v>
      </c>
      <c r="P1" s="143"/>
      <c r="Q1" s="144"/>
      <c r="R1" s="143"/>
      <c r="AB1" s="198" t="e">
        <f>IF(Y5=1,CONCATENATE(VLOOKUP(Y3,AA16:AH27,2)),CONCATENATE(VLOOKUP(Y3,AA2:AK13,2)))</f>
        <v>#N/A</v>
      </c>
      <c r="AC1" s="198" t="e">
        <f>IF(Y5=1,CONCATENATE(VLOOKUP(Y3,AA16:AK27,3)),CONCATENATE(VLOOKUP(Y3,AA2:AK13,3)))</f>
        <v>#N/A</v>
      </c>
      <c r="AD1" s="198" t="e">
        <f>IF(Y5=1,CONCATENATE(VLOOKUP(Y3,AA16:AK27,4)),CONCATENATE(VLOOKUP(Y3,AA2:AK13,4)))</f>
        <v>#N/A</v>
      </c>
      <c r="AE1" s="198" t="e">
        <f>IF(Y5=1,CONCATENATE(VLOOKUP(Y3,AA16:AK27,5)),CONCATENATE(VLOOKUP(Y3,AA2:AK13,5)))</f>
        <v>#N/A</v>
      </c>
      <c r="AF1" s="198" t="e">
        <f>IF(Y5=1,CONCATENATE(VLOOKUP(Y3,AA16:AK27,6)),CONCATENATE(VLOOKUP(Y3,AA2:AK13,6)))</f>
        <v>#N/A</v>
      </c>
      <c r="AG1" s="198" t="e">
        <f>IF(Y5=1,CONCATENATE(VLOOKUP(Y3,AA16:AK27,7)),CONCATENATE(VLOOKUP(Y3,AA2:AK13,7)))</f>
        <v>#N/A</v>
      </c>
      <c r="AH1" s="198" t="e">
        <f>IF(Y5=1,CONCATENATE(VLOOKUP(Y3,AA16:AK27,8)),CONCATENATE(VLOOKUP(Y3,AA2:AK13,8)))</f>
        <v>#N/A</v>
      </c>
      <c r="AI1" s="198" t="e">
        <f>IF(Y5=1,CONCATENATE(VLOOKUP(Y3,AA16:AK27,9)),CONCATENATE(VLOOKUP(Y3,AA2:AK13,9)))</f>
        <v>#N/A</v>
      </c>
      <c r="AJ1" s="198" t="e">
        <f>IF(Y5=1,CONCATENATE(VLOOKUP(Y3,AA16:AK27,10)),CONCATENATE(VLOOKUP(Y3,AA2:AK13,10)))</f>
        <v>#N/A</v>
      </c>
      <c r="AK1" s="198" t="e">
        <f>IF(Y5=1,CONCATENATE(VLOOKUP(Y3,AA16:AK27,11)),CONCATENATE(VLOOKUP(Y3,AA2:AK13,11)))</f>
        <v>#N/A</v>
      </c>
    </row>
    <row r="2" spans="1:37" x14ac:dyDescent="0.25">
      <c r="A2" s="119" t="s">
        <v>32</v>
      </c>
      <c r="B2" s="120"/>
      <c r="C2" s="120"/>
      <c r="D2" s="120"/>
      <c r="E2" s="120" t="s">
        <v>161</v>
      </c>
      <c r="F2" s="120"/>
      <c r="G2" s="121"/>
      <c r="H2" s="122"/>
      <c r="I2" s="122"/>
      <c r="J2" s="123"/>
      <c r="K2" s="118"/>
      <c r="L2" s="118"/>
      <c r="M2" s="118"/>
      <c r="N2" s="145"/>
      <c r="O2" s="146"/>
      <c r="P2" s="145"/>
      <c r="Q2" s="146"/>
      <c r="R2" s="145"/>
      <c r="Y2" s="193"/>
      <c r="Z2" s="192"/>
      <c r="AA2" s="192" t="s">
        <v>44</v>
      </c>
      <c r="AB2" s="186">
        <v>150</v>
      </c>
      <c r="AC2" s="186">
        <v>120</v>
      </c>
      <c r="AD2" s="186">
        <v>100</v>
      </c>
      <c r="AE2" s="186">
        <v>80</v>
      </c>
      <c r="AF2" s="186">
        <v>70</v>
      </c>
      <c r="AG2" s="186">
        <v>60</v>
      </c>
      <c r="AH2" s="186">
        <v>55</v>
      </c>
      <c r="AI2" s="186">
        <v>50</v>
      </c>
      <c r="AJ2" s="186">
        <v>45</v>
      </c>
      <c r="AK2" s="186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/>
      <c r="M3" s="49" t="s">
        <v>23</v>
      </c>
      <c r="N3" s="148"/>
      <c r="O3" s="147"/>
      <c r="P3" s="148"/>
      <c r="Q3" s="185" t="s">
        <v>53</v>
      </c>
      <c r="R3" s="186" t="s">
        <v>59</v>
      </c>
      <c r="S3" s="186" t="s">
        <v>54</v>
      </c>
      <c r="Y3" s="192">
        <f>IF(H4="OB","A",IF(H4="IX","W",H4))</f>
        <v>0</v>
      </c>
      <c r="Z3" s="192"/>
      <c r="AA3" s="192" t="s">
        <v>69</v>
      </c>
      <c r="AB3" s="186">
        <v>120</v>
      </c>
      <c r="AC3" s="186">
        <v>90</v>
      </c>
      <c r="AD3" s="186">
        <v>65</v>
      </c>
      <c r="AE3" s="186">
        <v>55</v>
      </c>
      <c r="AF3" s="186">
        <v>50</v>
      </c>
      <c r="AG3" s="186">
        <v>45</v>
      </c>
      <c r="AH3" s="186">
        <v>40</v>
      </c>
      <c r="AI3" s="186">
        <v>35</v>
      </c>
      <c r="AJ3" s="186">
        <v>25</v>
      </c>
      <c r="AK3" s="186">
        <v>20</v>
      </c>
    </row>
    <row r="4" spans="1:37" ht="13.8" thickBot="1" x14ac:dyDescent="0.3">
      <c r="A4" s="233">
        <v>46149</v>
      </c>
      <c r="B4" s="233"/>
      <c r="C4" s="233"/>
      <c r="D4" s="124"/>
      <c r="E4" s="125" t="s">
        <v>90</v>
      </c>
      <c r="F4" s="125"/>
      <c r="G4" s="125"/>
      <c r="H4" s="127"/>
      <c r="I4" s="125"/>
      <c r="J4" s="126"/>
      <c r="K4" s="127"/>
      <c r="L4" s="195"/>
      <c r="M4" s="128">
        <f>Altalanos!$E$10</f>
        <v>0</v>
      </c>
      <c r="N4" s="150"/>
      <c r="O4" s="151"/>
      <c r="P4" s="150"/>
      <c r="Q4" s="187" t="s">
        <v>60</v>
      </c>
      <c r="R4" s="188" t="s">
        <v>55</v>
      </c>
      <c r="S4" s="188" t="s">
        <v>56</v>
      </c>
      <c r="Y4" s="192"/>
      <c r="Z4" s="192"/>
      <c r="AA4" s="192" t="s">
        <v>70</v>
      </c>
      <c r="AB4" s="186">
        <v>90</v>
      </c>
      <c r="AC4" s="186">
        <v>60</v>
      </c>
      <c r="AD4" s="186">
        <v>45</v>
      </c>
      <c r="AE4" s="186">
        <v>34</v>
      </c>
      <c r="AF4" s="186">
        <v>27</v>
      </c>
      <c r="AG4" s="186">
        <v>22</v>
      </c>
      <c r="AH4" s="186">
        <v>18</v>
      </c>
      <c r="AI4" s="186">
        <v>15</v>
      </c>
      <c r="AJ4" s="186">
        <v>12</v>
      </c>
      <c r="AK4" s="186">
        <v>9</v>
      </c>
    </row>
    <row r="5" spans="1:37" x14ac:dyDescent="0.25">
      <c r="A5" s="31"/>
      <c r="B5" s="31" t="s">
        <v>31</v>
      </c>
      <c r="C5" s="139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1" t="s">
        <v>48</v>
      </c>
      <c r="L5" s="181" t="s">
        <v>49</v>
      </c>
      <c r="M5" s="181" t="s">
        <v>50</v>
      </c>
      <c r="Q5" s="189" t="s">
        <v>61</v>
      </c>
      <c r="R5" s="190" t="s">
        <v>57</v>
      </c>
      <c r="S5" s="190" t="s">
        <v>58</v>
      </c>
      <c r="Y5" s="192">
        <f>IF(OR(Altalanos!$A$8="F1",Altalanos!$A$8="F2",Altalanos!$A$8="N1",Altalanos!$A$8="N2"),1,2)</f>
        <v>2</v>
      </c>
      <c r="Z5" s="192"/>
      <c r="AA5" s="192" t="s">
        <v>71</v>
      </c>
      <c r="AB5" s="186">
        <v>60</v>
      </c>
      <c r="AC5" s="186">
        <v>40</v>
      </c>
      <c r="AD5" s="186">
        <v>30</v>
      </c>
      <c r="AE5" s="186">
        <v>20</v>
      </c>
      <c r="AF5" s="186">
        <v>18</v>
      </c>
      <c r="AG5" s="186">
        <v>15</v>
      </c>
      <c r="AH5" s="186">
        <v>12</v>
      </c>
      <c r="AI5" s="186">
        <v>10</v>
      </c>
      <c r="AJ5" s="186">
        <v>8</v>
      </c>
      <c r="AK5" s="186">
        <v>6</v>
      </c>
    </row>
    <row r="6" spans="1:37" x14ac:dyDescent="0.25">
      <c r="A6" s="130"/>
      <c r="B6" s="130"/>
      <c r="C6" s="211"/>
      <c r="D6" s="211"/>
      <c r="E6" s="211"/>
      <c r="F6" s="211"/>
      <c r="G6" s="211"/>
      <c r="H6" s="211"/>
      <c r="I6" s="211"/>
      <c r="J6" s="211"/>
      <c r="K6" s="130"/>
      <c r="L6" s="130"/>
      <c r="M6" s="130"/>
      <c r="Y6" s="192"/>
      <c r="Z6" s="192"/>
      <c r="AA6" s="192" t="s">
        <v>72</v>
      </c>
      <c r="AB6" s="186">
        <v>40</v>
      </c>
      <c r="AC6" s="186">
        <v>25</v>
      </c>
      <c r="AD6" s="186">
        <v>18</v>
      </c>
      <c r="AE6" s="186">
        <v>13</v>
      </c>
      <c r="AF6" s="186">
        <v>10</v>
      </c>
      <c r="AG6" s="186">
        <v>8</v>
      </c>
      <c r="AH6" s="186">
        <v>6</v>
      </c>
      <c r="AI6" s="186">
        <v>5</v>
      </c>
      <c r="AJ6" s="186">
        <v>4</v>
      </c>
      <c r="AK6" s="186">
        <v>3</v>
      </c>
    </row>
    <row r="7" spans="1:37" x14ac:dyDescent="0.25">
      <c r="A7" s="152" t="s">
        <v>44</v>
      </c>
      <c r="B7" s="182"/>
      <c r="C7" s="209" t="str">
        <f>IF($B7="","",VLOOKUP($B7,#REF!,5))</f>
        <v/>
      </c>
      <c r="D7" s="209" t="str">
        <f>IF($B7="","",VLOOKUP($B7,#REF!,15))</f>
        <v/>
      </c>
      <c r="E7" s="241" t="s">
        <v>162</v>
      </c>
      <c r="F7" s="241"/>
      <c r="G7" s="241" t="s">
        <v>163</v>
      </c>
      <c r="H7" s="241"/>
      <c r="I7" s="207" t="s">
        <v>122</v>
      </c>
      <c r="J7" s="211"/>
      <c r="K7" s="199"/>
      <c r="L7" s="194" t="str">
        <f>IF(K7="","",CONCATENATE(VLOOKUP($Y$3,$AB$1:$AK$1,K7)," pont"))</f>
        <v/>
      </c>
      <c r="M7" s="200"/>
      <c r="Y7" s="192"/>
      <c r="Z7" s="192"/>
      <c r="AA7" s="192" t="s">
        <v>73</v>
      </c>
      <c r="AB7" s="186">
        <v>25</v>
      </c>
      <c r="AC7" s="186">
        <v>15</v>
      </c>
      <c r="AD7" s="186">
        <v>13</v>
      </c>
      <c r="AE7" s="186">
        <v>8</v>
      </c>
      <c r="AF7" s="186">
        <v>6</v>
      </c>
      <c r="AG7" s="186">
        <v>4</v>
      </c>
      <c r="AH7" s="186">
        <v>3</v>
      </c>
      <c r="AI7" s="186">
        <v>2</v>
      </c>
      <c r="AJ7" s="186">
        <v>1</v>
      </c>
      <c r="AK7" s="186">
        <v>0</v>
      </c>
    </row>
    <row r="8" spans="1:37" x14ac:dyDescent="0.25">
      <c r="A8" s="152"/>
      <c r="B8" s="183"/>
      <c r="C8" s="212"/>
      <c r="D8" s="212"/>
      <c r="E8" s="212"/>
      <c r="F8" s="212"/>
      <c r="G8" s="212"/>
      <c r="H8" s="212"/>
      <c r="I8" s="212"/>
      <c r="J8" s="211"/>
      <c r="K8" s="152"/>
      <c r="L8" s="152"/>
      <c r="M8" s="201"/>
      <c r="Y8" s="192"/>
      <c r="Z8" s="192"/>
      <c r="AA8" s="192" t="s">
        <v>74</v>
      </c>
      <c r="AB8" s="186">
        <v>15</v>
      </c>
      <c r="AC8" s="186">
        <v>10</v>
      </c>
      <c r="AD8" s="186">
        <v>7</v>
      </c>
      <c r="AE8" s="186">
        <v>5</v>
      </c>
      <c r="AF8" s="186">
        <v>4</v>
      </c>
      <c r="AG8" s="186">
        <v>3</v>
      </c>
      <c r="AH8" s="186">
        <v>2</v>
      </c>
      <c r="AI8" s="186">
        <v>1</v>
      </c>
      <c r="AJ8" s="186">
        <v>0</v>
      </c>
      <c r="AK8" s="186">
        <v>0</v>
      </c>
    </row>
    <row r="9" spans="1:37" x14ac:dyDescent="0.25">
      <c r="A9" s="152" t="s">
        <v>45</v>
      </c>
      <c r="B9" s="182"/>
      <c r="C9" s="209" t="str">
        <f>IF($B9="","",VLOOKUP($B9,#REF!,5))</f>
        <v/>
      </c>
      <c r="D9" s="209" t="str">
        <f>IF($B9="","",VLOOKUP($B9,#REF!,15))</f>
        <v/>
      </c>
      <c r="E9" s="241" t="s">
        <v>164</v>
      </c>
      <c r="F9" s="241"/>
      <c r="G9" s="241" t="s">
        <v>165</v>
      </c>
      <c r="H9" s="241"/>
      <c r="I9" s="207" t="s">
        <v>134</v>
      </c>
      <c r="J9" s="211"/>
      <c r="K9" s="199"/>
      <c r="L9" s="194" t="str">
        <f>IF(K9="","",CONCATENATE(VLOOKUP($Y$3,$AB$1:$AK$1,K9)," pont"))</f>
        <v/>
      </c>
      <c r="M9" s="200"/>
      <c r="Y9" s="192"/>
      <c r="Z9" s="192"/>
      <c r="AA9" s="192" t="s">
        <v>75</v>
      </c>
      <c r="AB9" s="186">
        <v>10</v>
      </c>
      <c r="AC9" s="186">
        <v>6</v>
      </c>
      <c r="AD9" s="186">
        <v>4</v>
      </c>
      <c r="AE9" s="186">
        <v>2</v>
      </c>
      <c r="AF9" s="186">
        <v>1</v>
      </c>
      <c r="AG9" s="186">
        <v>0</v>
      </c>
      <c r="AH9" s="186">
        <v>0</v>
      </c>
      <c r="AI9" s="186">
        <v>0</v>
      </c>
      <c r="AJ9" s="186">
        <v>0</v>
      </c>
      <c r="AK9" s="186">
        <v>0</v>
      </c>
    </row>
    <row r="10" spans="1:37" x14ac:dyDescent="0.25">
      <c r="A10" s="152"/>
      <c r="B10" s="183"/>
      <c r="C10" s="212"/>
      <c r="D10" s="212"/>
      <c r="E10" s="212"/>
      <c r="F10" s="212"/>
      <c r="G10" s="212"/>
      <c r="H10" s="212"/>
      <c r="I10" s="212"/>
      <c r="J10" s="211"/>
      <c r="K10" s="152"/>
      <c r="L10" s="152"/>
      <c r="M10" s="201"/>
      <c r="Y10" s="192"/>
      <c r="Z10" s="192"/>
      <c r="AA10" s="192" t="s">
        <v>76</v>
      </c>
      <c r="AB10" s="186">
        <v>6</v>
      </c>
      <c r="AC10" s="186">
        <v>3</v>
      </c>
      <c r="AD10" s="186">
        <v>2</v>
      </c>
      <c r="AE10" s="186">
        <v>1</v>
      </c>
      <c r="AF10" s="186">
        <v>0</v>
      </c>
      <c r="AG10" s="186">
        <v>0</v>
      </c>
      <c r="AH10" s="186">
        <v>0</v>
      </c>
      <c r="AI10" s="186">
        <v>0</v>
      </c>
      <c r="AJ10" s="186">
        <v>0</v>
      </c>
      <c r="AK10" s="186">
        <v>0</v>
      </c>
    </row>
    <row r="11" spans="1:37" x14ac:dyDescent="0.25">
      <c r="A11" s="152" t="s">
        <v>46</v>
      </c>
      <c r="B11" s="182"/>
      <c r="C11" s="209" t="str">
        <f>IF($B11="","",VLOOKUP($B11,#REF!,5))</f>
        <v/>
      </c>
      <c r="D11" s="209" t="str">
        <f>IF($B11="","",VLOOKUP($B11,#REF!,15))</f>
        <v/>
      </c>
      <c r="E11" s="241" t="s">
        <v>166</v>
      </c>
      <c r="F11" s="241"/>
      <c r="G11" s="241" t="s">
        <v>167</v>
      </c>
      <c r="H11" s="241"/>
      <c r="I11" s="207" t="s">
        <v>168</v>
      </c>
      <c r="J11" s="211"/>
      <c r="K11" s="199"/>
      <c r="L11" s="194" t="str">
        <f>IF(K11="","",CONCATENATE(VLOOKUP($Y$3,$AB$1:$AK$1,K11)," pont"))</f>
        <v/>
      </c>
      <c r="M11" s="200"/>
      <c r="Y11" s="192"/>
      <c r="Z11" s="192"/>
      <c r="AA11" s="192" t="s">
        <v>81</v>
      </c>
      <c r="AB11" s="186">
        <v>3</v>
      </c>
      <c r="AC11" s="186">
        <v>2</v>
      </c>
      <c r="AD11" s="186">
        <v>1</v>
      </c>
      <c r="AE11" s="186">
        <v>0</v>
      </c>
      <c r="AF11" s="186">
        <v>0</v>
      </c>
      <c r="AG11" s="186">
        <v>0</v>
      </c>
      <c r="AH11" s="186">
        <v>0</v>
      </c>
      <c r="AI11" s="186">
        <v>0</v>
      </c>
      <c r="AJ11" s="186">
        <v>0</v>
      </c>
      <c r="AK11" s="186">
        <v>0</v>
      </c>
    </row>
    <row r="12" spans="1:37" x14ac:dyDescent="0.25">
      <c r="A12" s="152"/>
      <c r="B12" s="183"/>
      <c r="C12" s="212"/>
      <c r="D12" s="212"/>
      <c r="E12" s="212"/>
      <c r="F12" s="212"/>
      <c r="G12" s="212"/>
      <c r="H12" s="212"/>
      <c r="I12" s="212"/>
      <c r="J12" s="211"/>
      <c r="K12" s="180"/>
      <c r="L12" s="180"/>
      <c r="M12" s="201"/>
      <c r="Y12" s="192"/>
      <c r="Z12" s="192"/>
      <c r="AA12" s="192" t="s">
        <v>77</v>
      </c>
      <c r="AB12" s="197">
        <v>0</v>
      </c>
      <c r="AC12" s="197">
        <v>0</v>
      </c>
      <c r="AD12" s="197">
        <v>0</v>
      </c>
      <c r="AE12" s="197">
        <v>0</v>
      </c>
      <c r="AF12" s="197">
        <v>0</v>
      </c>
      <c r="AG12" s="197">
        <v>0</v>
      </c>
      <c r="AH12" s="197">
        <v>0</v>
      </c>
      <c r="AI12" s="197">
        <v>0</v>
      </c>
      <c r="AJ12" s="197">
        <v>0</v>
      </c>
      <c r="AK12" s="197">
        <v>0</v>
      </c>
    </row>
    <row r="13" spans="1:37" x14ac:dyDescent="0.25">
      <c r="A13" s="152" t="s">
        <v>51</v>
      </c>
      <c r="B13" s="182"/>
      <c r="C13" s="209" t="str">
        <f>IF($B13="","",VLOOKUP($B13,#REF!,5))</f>
        <v/>
      </c>
      <c r="D13" s="209" t="str">
        <f>IF($B13="","",VLOOKUP($B13,#REF!,15))</f>
        <v/>
      </c>
      <c r="E13" s="241" t="s">
        <v>169</v>
      </c>
      <c r="F13" s="241"/>
      <c r="G13" s="241" t="s">
        <v>133</v>
      </c>
      <c r="H13" s="241"/>
      <c r="I13" s="207" t="s">
        <v>122</v>
      </c>
      <c r="J13" s="211"/>
      <c r="K13" s="199"/>
      <c r="L13" s="194" t="str">
        <f>IF(K13="","",CONCATENATE(VLOOKUP($Y$3,$AB$1:$AK$1,K13)," pont"))</f>
        <v/>
      </c>
      <c r="M13" s="200"/>
      <c r="Y13" s="192"/>
      <c r="Z13" s="192"/>
      <c r="AA13" s="192" t="s">
        <v>78</v>
      </c>
      <c r="AB13" s="197">
        <v>0</v>
      </c>
      <c r="AC13" s="197">
        <v>0</v>
      </c>
      <c r="AD13" s="197">
        <v>0</v>
      </c>
      <c r="AE13" s="197">
        <v>0</v>
      </c>
      <c r="AF13" s="197">
        <v>0</v>
      </c>
      <c r="AG13" s="197">
        <v>0</v>
      </c>
      <c r="AH13" s="197">
        <v>0</v>
      </c>
      <c r="AI13" s="197">
        <v>0</v>
      </c>
      <c r="AJ13" s="197">
        <v>0</v>
      </c>
      <c r="AK13" s="197">
        <v>0</v>
      </c>
    </row>
    <row r="14" spans="1:37" x14ac:dyDescent="0.25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x14ac:dyDescent="0.25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Y16" s="192"/>
      <c r="Z16" s="192"/>
      <c r="AA16" s="192" t="s">
        <v>44</v>
      </c>
      <c r="AB16" s="192">
        <v>300</v>
      </c>
      <c r="AC16" s="192">
        <v>250</v>
      </c>
      <c r="AD16" s="192">
        <v>220</v>
      </c>
      <c r="AE16" s="192">
        <v>180</v>
      </c>
      <c r="AF16" s="192">
        <v>160</v>
      </c>
      <c r="AG16" s="192">
        <v>150</v>
      </c>
      <c r="AH16" s="192">
        <v>140</v>
      </c>
      <c r="AI16" s="192">
        <v>130</v>
      </c>
      <c r="AJ16" s="192">
        <v>120</v>
      </c>
      <c r="AK16" s="192">
        <v>110</v>
      </c>
    </row>
    <row r="17" spans="1:37" x14ac:dyDescent="0.25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Y17" s="192"/>
      <c r="Z17" s="192"/>
      <c r="AA17" s="192" t="s">
        <v>69</v>
      </c>
      <c r="AB17" s="192">
        <v>250</v>
      </c>
      <c r="AC17" s="192">
        <v>200</v>
      </c>
      <c r="AD17" s="192">
        <v>160</v>
      </c>
      <c r="AE17" s="192">
        <v>140</v>
      </c>
      <c r="AF17" s="192">
        <v>120</v>
      </c>
      <c r="AG17" s="192">
        <v>110</v>
      </c>
      <c r="AH17" s="192">
        <v>100</v>
      </c>
      <c r="AI17" s="192">
        <v>90</v>
      </c>
      <c r="AJ17" s="192">
        <v>80</v>
      </c>
      <c r="AK17" s="192">
        <v>70</v>
      </c>
    </row>
    <row r="18" spans="1:37" ht="18.75" customHeight="1" x14ac:dyDescent="0.25">
      <c r="A18" s="130"/>
      <c r="B18" s="234"/>
      <c r="C18" s="234"/>
      <c r="D18" s="242" t="s">
        <v>162</v>
      </c>
      <c r="E18" s="235"/>
      <c r="F18" s="242" t="s">
        <v>164</v>
      </c>
      <c r="G18" s="235"/>
      <c r="H18" s="242" t="s">
        <v>166</v>
      </c>
      <c r="I18" s="235"/>
      <c r="J18" s="242" t="s">
        <v>170</v>
      </c>
      <c r="K18" s="235"/>
      <c r="L18" s="130"/>
      <c r="M18" s="130"/>
      <c r="Y18" s="192"/>
      <c r="Z18" s="192"/>
      <c r="AA18" s="192" t="s">
        <v>70</v>
      </c>
      <c r="AB18" s="192">
        <v>200</v>
      </c>
      <c r="AC18" s="192">
        <v>150</v>
      </c>
      <c r="AD18" s="192">
        <v>130</v>
      </c>
      <c r="AE18" s="192">
        <v>110</v>
      </c>
      <c r="AF18" s="192">
        <v>95</v>
      </c>
      <c r="AG18" s="192">
        <v>80</v>
      </c>
      <c r="AH18" s="192">
        <v>70</v>
      </c>
      <c r="AI18" s="192">
        <v>60</v>
      </c>
      <c r="AJ18" s="192">
        <v>55</v>
      </c>
      <c r="AK18" s="192">
        <v>50</v>
      </c>
    </row>
    <row r="19" spans="1:37" ht="18.75" customHeight="1" x14ac:dyDescent="0.25">
      <c r="A19" s="184" t="s">
        <v>44</v>
      </c>
      <c r="B19" s="243" t="s">
        <v>162</v>
      </c>
      <c r="C19" s="236"/>
      <c r="D19" s="237"/>
      <c r="E19" s="237"/>
      <c r="F19" s="238"/>
      <c r="G19" s="238"/>
      <c r="H19" s="238"/>
      <c r="I19" s="238"/>
      <c r="J19" s="235"/>
      <c r="K19" s="235"/>
      <c r="L19" s="130"/>
      <c r="M19" s="130"/>
      <c r="Y19" s="192"/>
      <c r="Z19" s="192"/>
      <c r="AA19" s="192" t="s">
        <v>71</v>
      </c>
      <c r="AB19" s="192">
        <v>150</v>
      </c>
      <c r="AC19" s="192">
        <v>120</v>
      </c>
      <c r="AD19" s="192">
        <v>100</v>
      </c>
      <c r="AE19" s="192">
        <v>80</v>
      </c>
      <c r="AF19" s="192">
        <v>70</v>
      </c>
      <c r="AG19" s="192">
        <v>60</v>
      </c>
      <c r="AH19" s="192">
        <v>55</v>
      </c>
      <c r="AI19" s="192">
        <v>50</v>
      </c>
      <c r="AJ19" s="192">
        <v>45</v>
      </c>
      <c r="AK19" s="192">
        <v>40</v>
      </c>
    </row>
    <row r="20" spans="1:37" ht="18.75" customHeight="1" x14ac:dyDescent="0.25">
      <c r="A20" s="184" t="s">
        <v>45</v>
      </c>
      <c r="B20" s="243" t="s">
        <v>164</v>
      </c>
      <c r="C20" s="236"/>
      <c r="D20" s="238"/>
      <c r="E20" s="238"/>
      <c r="F20" s="237"/>
      <c r="G20" s="237"/>
      <c r="H20" s="238"/>
      <c r="I20" s="238"/>
      <c r="J20" s="238"/>
      <c r="K20" s="238"/>
      <c r="L20" s="130"/>
      <c r="M20" s="130"/>
      <c r="Y20" s="192"/>
      <c r="Z20" s="192"/>
      <c r="AA20" s="192" t="s">
        <v>72</v>
      </c>
      <c r="AB20" s="192">
        <v>120</v>
      </c>
      <c r="AC20" s="192">
        <v>90</v>
      </c>
      <c r="AD20" s="192">
        <v>65</v>
      </c>
      <c r="AE20" s="192">
        <v>55</v>
      </c>
      <c r="AF20" s="192">
        <v>50</v>
      </c>
      <c r="AG20" s="192">
        <v>45</v>
      </c>
      <c r="AH20" s="192">
        <v>40</v>
      </c>
      <c r="AI20" s="192">
        <v>35</v>
      </c>
      <c r="AJ20" s="192">
        <v>25</v>
      </c>
      <c r="AK20" s="192">
        <v>20</v>
      </c>
    </row>
    <row r="21" spans="1:37" ht="18.75" customHeight="1" x14ac:dyDescent="0.25">
      <c r="A21" s="184" t="s">
        <v>46</v>
      </c>
      <c r="B21" s="243" t="s">
        <v>166</v>
      </c>
      <c r="C21" s="236"/>
      <c r="D21" s="238"/>
      <c r="E21" s="238"/>
      <c r="F21" s="238"/>
      <c r="G21" s="238"/>
      <c r="H21" s="237"/>
      <c r="I21" s="237"/>
      <c r="J21" s="238"/>
      <c r="K21" s="238"/>
      <c r="L21" s="130"/>
      <c r="M21" s="130"/>
      <c r="Y21" s="192"/>
      <c r="Z21" s="192"/>
      <c r="AA21" s="192" t="s">
        <v>73</v>
      </c>
      <c r="AB21" s="192">
        <v>90</v>
      </c>
      <c r="AC21" s="192">
        <v>60</v>
      </c>
      <c r="AD21" s="192">
        <v>45</v>
      </c>
      <c r="AE21" s="192">
        <v>34</v>
      </c>
      <c r="AF21" s="192">
        <v>27</v>
      </c>
      <c r="AG21" s="192">
        <v>22</v>
      </c>
      <c r="AH21" s="192">
        <v>18</v>
      </c>
      <c r="AI21" s="192">
        <v>15</v>
      </c>
      <c r="AJ21" s="192">
        <v>12</v>
      </c>
      <c r="AK21" s="192">
        <v>9</v>
      </c>
    </row>
    <row r="22" spans="1:37" ht="18.75" customHeight="1" x14ac:dyDescent="0.25">
      <c r="A22" s="184" t="s">
        <v>51</v>
      </c>
      <c r="B22" s="243" t="s">
        <v>170</v>
      </c>
      <c r="C22" s="236"/>
      <c r="D22" s="238"/>
      <c r="E22" s="238"/>
      <c r="F22" s="238"/>
      <c r="G22" s="238"/>
      <c r="H22" s="235"/>
      <c r="I22" s="235"/>
      <c r="J22" s="237"/>
      <c r="K22" s="237"/>
      <c r="L22" s="130"/>
      <c r="M22" s="130"/>
      <c r="Y22" s="192"/>
      <c r="Z22" s="192"/>
      <c r="AA22" s="192" t="s">
        <v>74</v>
      </c>
      <c r="AB22" s="192">
        <v>60</v>
      </c>
      <c r="AC22" s="192">
        <v>40</v>
      </c>
      <c r="AD22" s="192">
        <v>30</v>
      </c>
      <c r="AE22" s="192">
        <v>20</v>
      </c>
      <c r="AF22" s="192">
        <v>18</v>
      </c>
      <c r="AG22" s="192">
        <v>15</v>
      </c>
      <c r="AH22" s="192">
        <v>12</v>
      </c>
      <c r="AI22" s="192">
        <v>10</v>
      </c>
      <c r="AJ22" s="192">
        <v>8</v>
      </c>
      <c r="AK22" s="192">
        <v>6</v>
      </c>
    </row>
    <row r="23" spans="1:37" x14ac:dyDescent="0.25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92"/>
      <c r="Z23" s="192"/>
      <c r="AA23" s="192" t="s">
        <v>75</v>
      </c>
      <c r="AB23" s="192">
        <v>40</v>
      </c>
      <c r="AC23" s="192">
        <v>25</v>
      </c>
      <c r="AD23" s="192">
        <v>18</v>
      </c>
      <c r="AE23" s="192">
        <v>13</v>
      </c>
      <c r="AF23" s="192">
        <v>8</v>
      </c>
      <c r="AG23" s="192">
        <v>7</v>
      </c>
      <c r="AH23" s="192">
        <v>6</v>
      </c>
      <c r="AI23" s="192">
        <v>5</v>
      </c>
      <c r="AJ23" s="192">
        <v>4</v>
      </c>
      <c r="AK23" s="192">
        <v>3</v>
      </c>
    </row>
    <row r="24" spans="1:37" x14ac:dyDescent="0.25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Y24" s="192"/>
      <c r="Z24" s="192"/>
      <c r="AA24" s="192" t="s">
        <v>76</v>
      </c>
      <c r="AB24" s="192">
        <v>25</v>
      </c>
      <c r="AC24" s="192">
        <v>15</v>
      </c>
      <c r="AD24" s="192">
        <v>13</v>
      </c>
      <c r="AE24" s="192">
        <v>7</v>
      </c>
      <c r="AF24" s="192">
        <v>6</v>
      </c>
      <c r="AG24" s="192">
        <v>5</v>
      </c>
      <c r="AH24" s="192">
        <v>4</v>
      </c>
      <c r="AI24" s="192">
        <v>3</v>
      </c>
      <c r="AJ24" s="192">
        <v>2</v>
      </c>
      <c r="AK24" s="192">
        <v>1</v>
      </c>
    </row>
    <row r="25" spans="1:37" x14ac:dyDescent="0.25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Y25" s="192"/>
      <c r="Z25" s="192"/>
      <c r="AA25" s="192" t="s">
        <v>81</v>
      </c>
      <c r="AB25" s="192">
        <v>15</v>
      </c>
      <c r="AC25" s="192">
        <v>10</v>
      </c>
      <c r="AD25" s="192">
        <v>8</v>
      </c>
      <c r="AE25" s="192">
        <v>4</v>
      </c>
      <c r="AF25" s="192">
        <v>3</v>
      </c>
      <c r="AG25" s="192">
        <v>2</v>
      </c>
      <c r="AH25" s="192">
        <v>1</v>
      </c>
      <c r="AI25" s="192">
        <v>0</v>
      </c>
      <c r="AJ25" s="192">
        <v>0</v>
      </c>
      <c r="AK25" s="192">
        <v>0</v>
      </c>
    </row>
    <row r="26" spans="1:37" x14ac:dyDescent="0.25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Y26" s="192"/>
      <c r="Z26" s="192"/>
      <c r="AA26" s="192" t="s">
        <v>77</v>
      </c>
      <c r="AB26" s="192">
        <v>10</v>
      </c>
      <c r="AC26" s="192">
        <v>6</v>
      </c>
      <c r="AD26" s="192">
        <v>4</v>
      </c>
      <c r="AE26" s="192">
        <v>2</v>
      </c>
      <c r="AF26" s="192">
        <v>1</v>
      </c>
      <c r="AG26" s="192">
        <v>0</v>
      </c>
      <c r="AH26" s="192">
        <v>0</v>
      </c>
      <c r="AI26" s="192">
        <v>0</v>
      </c>
      <c r="AJ26" s="192">
        <v>0</v>
      </c>
      <c r="AK26" s="192">
        <v>0</v>
      </c>
    </row>
    <row r="27" spans="1:37" x14ac:dyDescent="0.25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Y27" s="192"/>
      <c r="Z27" s="192"/>
      <c r="AA27" s="192" t="s">
        <v>78</v>
      </c>
      <c r="AB27" s="192">
        <v>3</v>
      </c>
      <c r="AC27" s="192">
        <v>2</v>
      </c>
      <c r="AD27" s="192">
        <v>1</v>
      </c>
      <c r="AE27" s="192">
        <v>0</v>
      </c>
      <c r="AF27" s="192">
        <v>0</v>
      </c>
      <c r="AG27" s="192">
        <v>0</v>
      </c>
      <c r="AH27" s="192">
        <v>0</v>
      </c>
      <c r="AI27" s="192">
        <v>0</v>
      </c>
      <c r="AJ27" s="192">
        <v>0</v>
      </c>
      <c r="AK27" s="192">
        <v>0</v>
      </c>
    </row>
    <row r="28" spans="1:37" x14ac:dyDescent="0.25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37" x14ac:dyDescent="0.25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37" x14ac:dyDescent="0.25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37" x14ac:dyDescent="0.25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37" x14ac:dyDescent="0.2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29"/>
      <c r="M32" s="130"/>
    </row>
    <row r="33" spans="1:18" x14ac:dyDescent="0.25">
      <c r="A33" s="80" t="s">
        <v>26</v>
      </c>
      <c r="B33" s="81"/>
      <c r="C33" s="110"/>
      <c r="D33" s="160" t="s">
        <v>0</v>
      </c>
      <c r="E33" s="161" t="s">
        <v>28</v>
      </c>
      <c r="F33" s="178"/>
      <c r="G33" s="160" t="s">
        <v>0</v>
      </c>
      <c r="H33" s="161" t="s">
        <v>35</v>
      </c>
      <c r="I33" s="88"/>
      <c r="J33" s="161" t="s">
        <v>36</v>
      </c>
      <c r="K33" s="87" t="s">
        <v>37</v>
      </c>
      <c r="L33" s="31"/>
      <c r="M33" s="178"/>
      <c r="P33" s="154"/>
      <c r="Q33" s="154"/>
      <c r="R33" s="155"/>
    </row>
    <row r="34" spans="1:18" x14ac:dyDescent="0.25">
      <c r="A34" s="133" t="s">
        <v>27</v>
      </c>
      <c r="B34" s="134"/>
      <c r="C34" s="135"/>
      <c r="D34" s="162"/>
      <c r="E34" s="239"/>
      <c r="F34" s="239"/>
      <c r="G34" s="172" t="s">
        <v>1</v>
      </c>
      <c r="H34" s="134"/>
      <c r="I34" s="163"/>
      <c r="J34" s="173"/>
      <c r="K34" s="131" t="s">
        <v>29</v>
      </c>
      <c r="L34" s="179"/>
      <c r="M34" s="164"/>
      <c r="P34" s="156"/>
      <c r="Q34" s="156"/>
      <c r="R34" s="157"/>
    </row>
    <row r="35" spans="1:18" x14ac:dyDescent="0.25">
      <c r="A35" s="136" t="s">
        <v>34</v>
      </c>
      <c r="B35" s="86"/>
      <c r="C35" s="137"/>
      <c r="D35" s="165"/>
      <c r="E35" s="240"/>
      <c r="F35" s="240"/>
      <c r="G35" s="174" t="s">
        <v>2</v>
      </c>
      <c r="H35" s="166"/>
      <c r="I35" s="167"/>
      <c r="J35" s="78"/>
      <c r="K35" s="176"/>
      <c r="L35" s="129"/>
      <c r="M35" s="171"/>
      <c r="P35" s="157"/>
      <c r="Q35" s="158"/>
      <c r="R35" s="157"/>
    </row>
    <row r="36" spans="1:18" x14ac:dyDescent="0.25">
      <c r="A36" s="101"/>
      <c r="B36" s="102"/>
      <c r="C36" s="103"/>
      <c r="D36" s="165"/>
      <c r="E36" s="169"/>
      <c r="F36" s="130"/>
      <c r="G36" s="174" t="s">
        <v>3</v>
      </c>
      <c r="H36" s="166"/>
      <c r="I36" s="167"/>
      <c r="J36" s="78"/>
      <c r="K36" s="131" t="s">
        <v>30</v>
      </c>
      <c r="L36" s="179"/>
      <c r="M36" s="164"/>
      <c r="P36" s="156"/>
      <c r="Q36" s="156"/>
      <c r="R36" s="157"/>
    </row>
    <row r="37" spans="1:18" x14ac:dyDescent="0.25">
      <c r="A37" s="82"/>
      <c r="B37" s="108"/>
      <c r="C37" s="83"/>
      <c r="D37" s="165"/>
      <c r="E37" s="169"/>
      <c r="F37" s="130"/>
      <c r="G37" s="174" t="s">
        <v>4</v>
      </c>
      <c r="H37" s="166"/>
      <c r="I37" s="167"/>
      <c r="J37" s="78"/>
      <c r="K37" s="177"/>
      <c r="L37" s="130"/>
      <c r="M37" s="168"/>
      <c r="P37" s="157"/>
      <c r="Q37" s="158"/>
      <c r="R37" s="157"/>
    </row>
    <row r="38" spans="1:18" x14ac:dyDescent="0.25">
      <c r="A38" s="90"/>
      <c r="B38" s="104"/>
      <c r="C38" s="109"/>
      <c r="D38" s="165"/>
      <c r="E38" s="169"/>
      <c r="F38" s="130"/>
      <c r="G38" s="174" t="s">
        <v>5</v>
      </c>
      <c r="H38" s="166"/>
      <c r="I38" s="167"/>
      <c r="J38" s="78"/>
      <c r="K38" s="136"/>
      <c r="L38" s="129"/>
      <c r="M38" s="171"/>
      <c r="P38" s="157"/>
      <c r="Q38" s="158"/>
      <c r="R38" s="157"/>
    </row>
    <row r="39" spans="1:18" x14ac:dyDescent="0.25">
      <c r="A39" s="91"/>
      <c r="B39" s="21"/>
      <c r="C39" s="83"/>
      <c r="D39" s="165"/>
      <c r="E39" s="169"/>
      <c r="F39" s="130"/>
      <c r="G39" s="174" t="s">
        <v>6</v>
      </c>
      <c r="H39" s="166"/>
      <c r="I39" s="167"/>
      <c r="J39" s="78"/>
      <c r="K39" s="131" t="s">
        <v>25</v>
      </c>
      <c r="L39" s="179"/>
      <c r="M39" s="164"/>
      <c r="P39" s="156"/>
      <c r="Q39" s="156"/>
      <c r="R39" s="157"/>
    </row>
    <row r="40" spans="1:18" x14ac:dyDescent="0.25">
      <c r="A40" s="91"/>
      <c r="B40" s="21"/>
      <c r="C40" s="99"/>
      <c r="D40" s="165"/>
      <c r="E40" s="169"/>
      <c r="F40" s="130"/>
      <c r="G40" s="174" t="s">
        <v>7</v>
      </c>
      <c r="H40" s="166"/>
      <c r="I40" s="167"/>
      <c r="J40" s="78"/>
      <c r="K40" s="177"/>
      <c r="L40" s="130"/>
      <c r="M40" s="168"/>
      <c r="P40" s="157"/>
      <c r="Q40" s="158"/>
      <c r="R40" s="157"/>
    </row>
    <row r="41" spans="1:18" x14ac:dyDescent="0.25">
      <c r="A41" s="92"/>
      <c r="B41" s="89"/>
      <c r="C41" s="100"/>
      <c r="D41" s="170"/>
      <c r="E41" s="84"/>
      <c r="F41" s="129"/>
      <c r="G41" s="175" t="s">
        <v>8</v>
      </c>
      <c r="H41" s="86"/>
      <c r="I41" s="132"/>
      <c r="J41" s="85"/>
      <c r="K41" s="136">
        <f>M4</f>
        <v>0</v>
      </c>
      <c r="L41" s="129"/>
      <c r="M41" s="171"/>
      <c r="P41" s="157"/>
      <c r="Q41" s="158"/>
      <c r="R41" s="159"/>
    </row>
  </sheetData>
  <mergeCells count="37">
    <mergeCell ref="J18:K18"/>
    <mergeCell ref="D22:E22"/>
    <mergeCell ref="F22:G22"/>
    <mergeCell ref="H22:I22"/>
    <mergeCell ref="J19:K19"/>
    <mergeCell ref="J20:K20"/>
    <mergeCell ref="J21:K21"/>
    <mergeCell ref="J22:K22"/>
    <mergeCell ref="E35:F35"/>
    <mergeCell ref="E7:F7"/>
    <mergeCell ref="E9:F9"/>
    <mergeCell ref="E11:F11"/>
    <mergeCell ref="E13:F13"/>
    <mergeCell ref="D21:E21"/>
    <mergeCell ref="F21:G21"/>
    <mergeCell ref="B19:C19"/>
    <mergeCell ref="D19:E19"/>
    <mergeCell ref="F19:G19"/>
    <mergeCell ref="H19:I19"/>
    <mergeCell ref="E34:F34"/>
    <mergeCell ref="B22:C22"/>
    <mergeCell ref="B21:C21"/>
    <mergeCell ref="H21:I21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G7:H7"/>
    <mergeCell ref="G9:H9"/>
    <mergeCell ref="G11:H11"/>
    <mergeCell ref="G13:H13"/>
    <mergeCell ref="H18:I18"/>
  </mergeCells>
  <phoneticPr fontId="40" type="noConversion"/>
  <conditionalFormatting sqref="E7 E9 E11 E13">
    <cfRule type="cellIs" dxfId="3" priority="1" stopIfTrue="1" operator="equal">
      <formula>"Bye"</formula>
    </cfRule>
  </conditionalFormatting>
  <conditionalFormatting sqref="R41">
    <cfRule type="expression" dxfId="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C8572-5C58-4C0F-93E7-AF0FD1252CCD}">
  <sheetPr codeName="Munka19">
    <tabColor indexed="11"/>
  </sheetPr>
  <dimension ref="A1:AK41"/>
  <sheetViews>
    <sheetView workbookViewId="0">
      <selection activeCell="G27" sqref="G2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16.8867187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32" t="s">
        <v>89</v>
      </c>
      <c r="B1" s="232"/>
      <c r="C1" s="232"/>
      <c r="D1" s="232"/>
      <c r="E1" s="232"/>
      <c r="F1" s="232"/>
      <c r="G1" s="114"/>
      <c r="H1" s="117" t="s">
        <v>33</v>
      </c>
      <c r="I1" s="115"/>
      <c r="J1" s="116"/>
      <c r="L1" s="118"/>
      <c r="M1" s="142"/>
      <c r="N1" s="143"/>
      <c r="O1" s="143" t="s">
        <v>9</v>
      </c>
      <c r="P1" s="143"/>
      <c r="Q1" s="144"/>
      <c r="R1" s="143"/>
      <c r="AB1" s="198" t="e">
        <f>IF(Y5=1,CONCATENATE(VLOOKUP(Y3,AA16:AH27,2)),CONCATENATE(VLOOKUP(Y3,AA2:AK13,2)))</f>
        <v>#N/A</v>
      </c>
      <c r="AC1" s="198" t="e">
        <f>IF(Y5=1,CONCATENATE(VLOOKUP(Y3,AA16:AK27,3)),CONCATENATE(VLOOKUP(Y3,AA2:AK13,3)))</f>
        <v>#N/A</v>
      </c>
      <c r="AD1" s="198" t="e">
        <f>IF(Y5=1,CONCATENATE(VLOOKUP(Y3,AA16:AK27,4)),CONCATENATE(VLOOKUP(Y3,AA2:AK13,4)))</f>
        <v>#N/A</v>
      </c>
      <c r="AE1" s="198" t="e">
        <f>IF(Y5=1,CONCATENATE(VLOOKUP(Y3,AA16:AK27,5)),CONCATENATE(VLOOKUP(Y3,AA2:AK13,5)))</f>
        <v>#N/A</v>
      </c>
      <c r="AF1" s="198" t="e">
        <f>IF(Y5=1,CONCATENATE(VLOOKUP(Y3,AA16:AK27,6)),CONCATENATE(VLOOKUP(Y3,AA2:AK13,6)))</f>
        <v>#N/A</v>
      </c>
      <c r="AG1" s="198" t="e">
        <f>IF(Y5=1,CONCATENATE(VLOOKUP(Y3,AA16:AK27,7)),CONCATENATE(VLOOKUP(Y3,AA2:AK13,7)))</f>
        <v>#N/A</v>
      </c>
      <c r="AH1" s="198" t="e">
        <f>IF(Y5=1,CONCATENATE(VLOOKUP(Y3,AA16:AK27,8)),CONCATENATE(VLOOKUP(Y3,AA2:AK13,8)))</f>
        <v>#N/A</v>
      </c>
      <c r="AI1" s="198" t="e">
        <f>IF(Y5=1,CONCATENATE(VLOOKUP(Y3,AA16:AK27,9)),CONCATENATE(VLOOKUP(Y3,AA2:AK13,9)))</f>
        <v>#N/A</v>
      </c>
      <c r="AJ1" s="198" t="e">
        <f>IF(Y5=1,CONCATENATE(VLOOKUP(Y3,AA16:AK27,10)),CONCATENATE(VLOOKUP(Y3,AA2:AK13,10)))</f>
        <v>#N/A</v>
      </c>
      <c r="AK1" s="198" t="e">
        <f>IF(Y5=1,CONCATENATE(VLOOKUP(Y3,AA16:AK27,11)),CONCATENATE(VLOOKUP(Y3,AA2:AK13,11)))</f>
        <v>#N/A</v>
      </c>
    </row>
    <row r="2" spans="1:37" x14ac:dyDescent="0.25">
      <c r="A2" s="119" t="s">
        <v>32</v>
      </c>
      <c r="B2" s="120"/>
      <c r="C2" s="120"/>
      <c r="D2" s="120"/>
      <c r="E2" s="120" t="s">
        <v>171</v>
      </c>
      <c r="F2" s="120"/>
      <c r="G2" s="121"/>
      <c r="H2" s="122"/>
      <c r="I2" s="122"/>
      <c r="J2" s="123"/>
      <c r="K2" s="118"/>
      <c r="L2" s="118"/>
      <c r="M2" s="118"/>
      <c r="N2" s="145"/>
      <c r="O2" s="146"/>
      <c r="P2" s="145"/>
      <c r="Q2" s="146"/>
      <c r="R2" s="145"/>
      <c r="Y2" s="193"/>
      <c r="Z2" s="192"/>
      <c r="AA2" s="192" t="s">
        <v>44</v>
      </c>
      <c r="AB2" s="186">
        <v>150</v>
      </c>
      <c r="AC2" s="186">
        <v>120</v>
      </c>
      <c r="AD2" s="186">
        <v>100</v>
      </c>
      <c r="AE2" s="186">
        <v>80</v>
      </c>
      <c r="AF2" s="186">
        <v>70</v>
      </c>
      <c r="AG2" s="186">
        <v>60</v>
      </c>
      <c r="AH2" s="186">
        <v>55</v>
      </c>
      <c r="AI2" s="186">
        <v>50</v>
      </c>
      <c r="AJ2" s="186">
        <v>45</v>
      </c>
      <c r="AK2" s="186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48"/>
      <c r="O3" s="147"/>
      <c r="P3" s="148"/>
      <c r="Q3" s="185" t="s">
        <v>53</v>
      </c>
      <c r="R3" s="186" t="s">
        <v>59</v>
      </c>
      <c r="Y3" s="192">
        <f>IF(H4="OB","A",IF(H4="IX","W",H4))</f>
        <v>0</v>
      </c>
      <c r="Z3" s="192"/>
      <c r="AA3" s="192" t="s">
        <v>69</v>
      </c>
      <c r="AB3" s="186">
        <v>120</v>
      </c>
      <c r="AC3" s="186">
        <v>90</v>
      </c>
      <c r="AD3" s="186">
        <v>65</v>
      </c>
      <c r="AE3" s="186">
        <v>55</v>
      </c>
      <c r="AF3" s="186">
        <v>50</v>
      </c>
      <c r="AG3" s="186">
        <v>45</v>
      </c>
      <c r="AH3" s="186">
        <v>40</v>
      </c>
      <c r="AI3" s="186">
        <v>35</v>
      </c>
      <c r="AJ3" s="186">
        <v>25</v>
      </c>
      <c r="AK3" s="186">
        <v>20</v>
      </c>
    </row>
    <row r="4" spans="1:37" ht="13.8" thickBot="1" x14ac:dyDescent="0.3">
      <c r="A4" s="233">
        <v>46149</v>
      </c>
      <c r="B4" s="233"/>
      <c r="C4" s="233"/>
      <c r="D4" s="124"/>
      <c r="E4" s="125" t="s">
        <v>90</v>
      </c>
      <c r="F4" s="125"/>
      <c r="G4" s="125"/>
      <c r="H4" s="127"/>
      <c r="I4" s="125"/>
      <c r="J4" s="126"/>
      <c r="K4" s="127"/>
      <c r="L4" s="128">
        <f>Altalanos!$E$10</f>
        <v>0</v>
      </c>
      <c r="M4" s="127"/>
      <c r="N4" s="150"/>
      <c r="O4" s="151"/>
      <c r="P4" s="150"/>
      <c r="Q4" s="187" t="s">
        <v>60</v>
      </c>
      <c r="R4" s="188" t="s">
        <v>55</v>
      </c>
      <c r="Y4" s="192"/>
      <c r="Z4" s="192"/>
      <c r="AA4" s="192" t="s">
        <v>70</v>
      </c>
      <c r="AB4" s="186">
        <v>90</v>
      </c>
      <c r="AC4" s="186">
        <v>60</v>
      </c>
      <c r="AD4" s="186">
        <v>45</v>
      </c>
      <c r="AE4" s="186">
        <v>34</v>
      </c>
      <c r="AF4" s="186">
        <v>27</v>
      </c>
      <c r="AG4" s="186">
        <v>22</v>
      </c>
      <c r="AH4" s="186">
        <v>18</v>
      </c>
      <c r="AI4" s="186">
        <v>15</v>
      </c>
      <c r="AJ4" s="186">
        <v>12</v>
      </c>
      <c r="AK4" s="186">
        <v>9</v>
      </c>
    </row>
    <row r="5" spans="1:37" x14ac:dyDescent="0.25">
      <c r="A5" s="31"/>
      <c r="B5" s="31" t="s">
        <v>31</v>
      </c>
      <c r="C5" s="139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1" t="s">
        <v>48</v>
      </c>
      <c r="L5" s="181" t="s">
        <v>49</v>
      </c>
      <c r="M5" s="181" t="s">
        <v>50</v>
      </c>
      <c r="Q5" s="189" t="s">
        <v>61</v>
      </c>
      <c r="R5" s="190" t="s">
        <v>57</v>
      </c>
      <c r="Y5" s="192">
        <f>IF(OR(Altalanos!$A$8="F1",Altalanos!$A$8="F2",Altalanos!$A$8="N1",Altalanos!$A$8="N2"),1,2)</f>
        <v>2</v>
      </c>
      <c r="Z5" s="192"/>
      <c r="AA5" s="192" t="s">
        <v>71</v>
      </c>
      <c r="AB5" s="186">
        <v>60</v>
      </c>
      <c r="AC5" s="186">
        <v>40</v>
      </c>
      <c r="AD5" s="186">
        <v>30</v>
      </c>
      <c r="AE5" s="186">
        <v>20</v>
      </c>
      <c r="AF5" s="186">
        <v>18</v>
      </c>
      <c r="AG5" s="186">
        <v>15</v>
      </c>
      <c r="AH5" s="186">
        <v>12</v>
      </c>
      <c r="AI5" s="186">
        <v>10</v>
      </c>
      <c r="AJ5" s="186">
        <v>8</v>
      </c>
      <c r="AK5" s="186">
        <v>6</v>
      </c>
    </row>
    <row r="6" spans="1:37" x14ac:dyDescent="0.25">
      <c r="A6" s="130"/>
      <c r="B6" s="130"/>
      <c r="C6" s="211"/>
      <c r="D6" s="211"/>
      <c r="E6" s="211"/>
      <c r="F6" s="211"/>
      <c r="G6" s="211"/>
      <c r="H6" s="211"/>
      <c r="I6" s="211"/>
      <c r="J6" s="211"/>
      <c r="K6" s="130"/>
      <c r="L6" s="130"/>
      <c r="M6" s="130"/>
      <c r="Y6" s="192"/>
      <c r="Z6" s="192"/>
      <c r="AA6" s="192" t="s">
        <v>72</v>
      </c>
      <c r="AB6" s="186">
        <v>40</v>
      </c>
      <c r="AC6" s="186">
        <v>25</v>
      </c>
      <c r="AD6" s="186">
        <v>18</v>
      </c>
      <c r="AE6" s="186">
        <v>13</v>
      </c>
      <c r="AF6" s="186">
        <v>10</v>
      </c>
      <c r="AG6" s="186">
        <v>8</v>
      </c>
      <c r="AH6" s="186">
        <v>6</v>
      </c>
      <c r="AI6" s="186">
        <v>5</v>
      </c>
      <c r="AJ6" s="186">
        <v>4</v>
      </c>
      <c r="AK6" s="186">
        <v>3</v>
      </c>
    </row>
    <row r="7" spans="1:37" x14ac:dyDescent="0.25">
      <c r="A7" s="152" t="s">
        <v>44</v>
      </c>
      <c r="B7" s="182"/>
      <c r="C7" s="209" t="str">
        <f>IF($B7="","",VLOOKUP($B7,#REF!,5))</f>
        <v/>
      </c>
      <c r="D7" s="209" t="str">
        <f>IF($B7="","",VLOOKUP($B7,#REF!,15))</f>
        <v/>
      </c>
      <c r="E7" s="208" t="s">
        <v>173</v>
      </c>
      <c r="F7" s="210"/>
      <c r="G7" s="208" t="s">
        <v>174</v>
      </c>
      <c r="H7" s="210"/>
      <c r="I7" s="208" t="s">
        <v>122</v>
      </c>
      <c r="J7" s="211"/>
      <c r="K7" s="199"/>
      <c r="L7" s="194" t="str">
        <f>IF(K7="","",CONCATENATE(VLOOKUP($Y$3,$AB$1:$AK$1,K7)," pont"))</f>
        <v/>
      </c>
      <c r="M7" s="200"/>
      <c r="Y7" s="192"/>
      <c r="Z7" s="192"/>
      <c r="AA7" s="192" t="s">
        <v>73</v>
      </c>
      <c r="AB7" s="186">
        <v>25</v>
      </c>
      <c r="AC7" s="186">
        <v>15</v>
      </c>
      <c r="AD7" s="186">
        <v>13</v>
      </c>
      <c r="AE7" s="186">
        <v>8</v>
      </c>
      <c r="AF7" s="186">
        <v>6</v>
      </c>
      <c r="AG7" s="186">
        <v>4</v>
      </c>
      <c r="AH7" s="186">
        <v>3</v>
      </c>
      <c r="AI7" s="186">
        <v>2</v>
      </c>
      <c r="AJ7" s="186">
        <v>1</v>
      </c>
      <c r="AK7" s="186">
        <v>0</v>
      </c>
    </row>
    <row r="8" spans="1:37" x14ac:dyDescent="0.25">
      <c r="A8" s="152"/>
      <c r="B8" s="183"/>
      <c r="C8" s="211"/>
      <c r="D8" s="211"/>
      <c r="E8" s="211"/>
      <c r="F8" s="211"/>
      <c r="G8" s="211"/>
      <c r="H8" s="211"/>
      <c r="I8" s="211"/>
      <c r="J8" s="211"/>
      <c r="K8" s="152"/>
      <c r="L8" s="152"/>
      <c r="M8" s="201"/>
      <c r="Y8" s="192"/>
      <c r="Z8" s="192"/>
      <c r="AA8" s="192" t="s">
        <v>74</v>
      </c>
      <c r="AB8" s="186">
        <v>15</v>
      </c>
      <c r="AC8" s="186">
        <v>10</v>
      </c>
      <c r="AD8" s="186">
        <v>7</v>
      </c>
      <c r="AE8" s="186">
        <v>5</v>
      </c>
      <c r="AF8" s="186">
        <v>4</v>
      </c>
      <c r="AG8" s="186">
        <v>3</v>
      </c>
      <c r="AH8" s="186">
        <v>2</v>
      </c>
      <c r="AI8" s="186">
        <v>1</v>
      </c>
      <c r="AJ8" s="186">
        <v>0</v>
      </c>
      <c r="AK8" s="186">
        <v>0</v>
      </c>
    </row>
    <row r="9" spans="1:37" x14ac:dyDescent="0.25">
      <c r="A9" s="152" t="s">
        <v>45</v>
      </c>
      <c r="B9" s="182"/>
      <c r="C9" s="209" t="str">
        <f>IF($B9="","",VLOOKUP($B9,#REF!,5))</f>
        <v/>
      </c>
      <c r="D9" s="209" t="str">
        <f>IF($B9="","",VLOOKUP($B9,#REF!,15))</f>
        <v/>
      </c>
      <c r="E9" s="208" t="s">
        <v>172</v>
      </c>
      <c r="F9" s="210"/>
      <c r="G9" s="208" t="s">
        <v>148</v>
      </c>
      <c r="H9" s="210"/>
      <c r="I9" s="208" t="s">
        <v>141</v>
      </c>
      <c r="J9" s="211"/>
      <c r="K9" s="199"/>
      <c r="L9" s="194" t="str">
        <f>IF(K9="","",CONCATENATE(VLOOKUP($Y$3,$AB$1:$AK$1,K9)," pont"))</f>
        <v/>
      </c>
      <c r="M9" s="200"/>
      <c r="Y9" s="192"/>
      <c r="Z9" s="192"/>
      <c r="AA9" s="192" t="s">
        <v>75</v>
      </c>
      <c r="AB9" s="186">
        <v>10</v>
      </c>
      <c r="AC9" s="186">
        <v>6</v>
      </c>
      <c r="AD9" s="186">
        <v>4</v>
      </c>
      <c r="AE9" s="186">
        <v>2</v>
      </c>
      <c r="AF9" s="186">
        <v>1</v>
      </c>
      <c r="AG9" s="186">
        <v>0</v>
      </c>
      <c r="AH9" s="186">
        <v>0</v>
      </c>
      <c r="AI9" s="186">
        <v>0</v>
      </c>
      <c r="AJ9" s="186">
        <v>0</v>
      </c>
      <c r="AK9" s="186">
        <v>0</v>
      </c>
    </row>
    <row r="10" spans="1:37" x14ac:dyDescent="0.25">
      <c r="A10" s="152"/>
      <c r="B10" s="183"/>
      <c r="C10" s="211"/>
      <c r="D10" s="211"/>
      <c r="E10" s="211"/>
      <c r="F10" s="211"/>
      <c r="G10" s="211"/>
      <c r="H10" s="211"/>
      <c r="I10" s="211"/>
      <c r="J10" s="211"/>
      <c r="K10" s="152"/>
      <c r="L10" s="152"/>
      <c r="M10" s="201"/>
      <c r="Y10" s="192"/>
      <c r="Z10" s="192"/>
      <c r="AA10" s="192" t="s">
        <v>76</v>
      </c>
      <c r="AB10" s="186">
        <v>6</v>
      </c>
      <c r="AC10" s="186">
        <v>3</v>
      </c>
      <c r="AD10" s="186">
        <v>2</v>
      </c>
      <c r="AE10" s="186">
        <v>1</v>
      </c>
      <c r="AF10" s="186">
        <v>0</v>
      </c>
      <c r="AG10" s="186">
        <v>0</v>
      </c>
      <c r="AH10" s="186">
        <v>0</v>
      </c>
      <c r="AI10" s="186">
        <v>0</v>
      </c>
      <c r="AJ10" s="186">
        <v>0</v>
      </c>
      <c r="AK10" s="186">
        <v>0</v>
      </c>
    </row>
    <row r="11" spans="1:37" x14ac:dyDescent="0.25">
      <c r="A11" s="152" t="s">
        <v>46</v>
      </c>
      <c r="B11" s="182"/>
      <c r="C11" s="209" t="str">
        <f>IF($B11="","",VLOOKUP($B11,#REF!,5))</f>
        <v/>
      </c>
      <c r="D11" s="209" t="str">
        <f>IF($B11="","",VLOOKUP($B11,#REF!,15))</f>
        <v/>
      </c>
      <c r="E11" s="208" t="s">
        <v>175</v>
      </c>
      <c r="F11" s="210"/>
      <c r="G11" s="208" t="s">
        <v>176</v>
      </c>
      <c r="H11" s="210"/>
      <c r="I11" s="208" t="s">
        <v>141</v>
      </c>
      <c r="J11" s="211"/>
      <c r="K11" s="199"/>
      <c r="L11" s="194" t="str">
        <f>IF(K11="","",CONCATENATE(VLOOKUP($Y$3,$AB$1:$AK$1,K11)," pont"))</f>
        <v/>
      </c>
      <c r="M11" s="200"/>
      <c r="Y11" s="192"/>
      <c r="Z11" s="192"/>
      <c r="AA11" s="192" t="s">
        <v>81</v>
      </c>
      <c r="AB11" s="186">
        <v>3</v>
      </c>
      <c r="AC11" s="186">
        <v>2</v>
      </c>
      <c r="AD11" s="186">
        <v>1</v>
      </c>
      <c r="AE11" s="186">
        <v>0</v>
      </c>
      <c r="AF11" s="186">
        <v>0</v>
      </c>
      <c r="AG11" s="186">
        <v>0</v>
      </c>
      <c r="AH11" s="186">
        <v>0</v>
      </c>
      <c r="AI11" s="186">
        <v>0</v>
      </c>
      <c r="AJ11" s="186">
        <v>0</v>
      </c>
      <c r="AK11" s="186">
        <v>0</v>
      </c>
    </row>
    <row r="12" spans="1:37" x14ac:dyDescent="0.25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Y12" s="192"/>
      <c r="Z12" s="192"/>
      <c r="AA12" s="192" t="s">
        <v>77</v>
      </c>
      <c r="AB12" s="197">
        <v>0</v>
      </c>
      <c r="AC12" s="197">
        <v>0</v>
      </c>
      <c r="AD12" s="197">
        <v>0</v>
      </c>
      <c r="AE12" s="197">
        <v>0</v>
      </c>
      <c r="AF12" s="197">
        <v>0</v>
      </c>
      <c r="AG12" s="197">
        <v>0</v>
      </c>
      <c r="AH12" s="197">
        <v>0</v>
      </c>
      <c r="AI12" s="197">
        <v>0</v>
      </c>
      <c r="AJ12" s="197">
        <v>0</v>
      </c>
      <c r="AK12" s="197">
        <v>0</v>
      </c>
    </row>
    <row r="13" spans="1:37" x14ac:dyDescent="0.25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Y13" s="192"/>
      <c r="Z13" s="192"/>
      <c r="AA13" s="192" t="s">
        <v>78</v>
      </c>
      <c r="AB13" s="197">
        <v>0</v>
      </c>
      <c r="AC13" s="197">
        <v>0</v>
      </c>
      <c r="AD13" s="197">
        <v>0</v>
      </c>
      <c r="AE13" s="197">
        <v>0</v>
      </c>
      <c r="AF13" s="197">
        <v>0</v>
      </c>
      <c r="AG13" s="197">
        <v>0</v>
      </c>
      <c r="AH13" s="197">
        <v>0</v>
      </c>
      <c r="AI13" s="197">
        <v>0</v>
      </c>
      <c r="AJ13" s="197">
        <v>0</v>
      </c>
      <c r="AK13" s="197">
        <v>0</v>
      </c>
    </row>
    <row r="14" spans="1:37" x14ac:dyDescent="0.25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x14ac:dyDescent="0.25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Y16" s="192"/>
      <c r="Z16" s="192"/>
      <c r="AA16" s="192" t="s">
        <v>44</v>
      </c>
      <c r="AB16" s="192">
        <v>300</v>
      </c>
      <c r="AC16" s="192">
        <v>250</v>
      </c>
      <c r="AD16" s="192">
        <v>220</v>
      </c>
      <c r="AE16" s="192">
        <v>180</v>
      </c>
      <c r="AF16" s="192">
        <v>160</v>
      </c>
      <c r="AG16" s="192">
        <v>150</v>
      </c>
      <c r="AH16" s="192">
        <v>140</v>
      </c>
      <c r="AI16" s="192">
        <v>130</v>
      </c>
      <c r="AJ16" s="192">
        <v>120</v>
      </c>
      <c r="AK16" s="192">
        <v>110</v>
      </c>
    </row>
    <row r="17" spans="1:37" x14ac:dyDescent="0.25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Y17" s="192"/>
      <c r="Z17" s="192"/>
      <c r="AA17" s="192" t="s">
        <v>69</v>
      </c>
      <c r="AB17" s="192">
        <v>250</v>
      </c>
      <c r="AC17" s="192">
        <v>200</v>
      </c>
      <c r="AD17" s="192">
        <v>160</v>
      </c>
      <c r="AE17" s="192">
        <v>140</v>
      </c>
      <c r="AF17" s="192">
        <v>120</v>
      </c>
      <c r="AG17" s="192">
        <v>110</v>
      </c>
      <c r="AH17" s="192">
        <v>100</v>
      </c>
      <c r="AI17" s="192">
        <v>90</v>
      </c>
      <c r="AJ17" s="192">
        <v>80</v>
      </c>
      <c r="AK17" s="192">
        <v>70</v>
      </c>
    </row>
    <row r="18" spans="1:37" ht="18.75" customHeight="1" x14ac:dyDescent="0.25">
      <c r="A18" s="130"/>
      <c r="B18" s="234"/>
      <c r="C18" s="234"/>
      <c r="D18" s="235" t="str">
        <f>E7</f>
        <v>BENCSIK</v>
      </c>
      <c r="E18" s="235"/>
      <c r="F18" s="235" t="str">
        <f>E9</f>
        <v>LÉSZEG</v>
      </c>
      <c r="G18" s="235"/>
      <c r="H18" s="235" t="str">
        <f>E11</f>
        <v>SZABÓ</v>
      </c>
      <c r="I18" s="235"/>
      <c r="J18" s="130"/>
      <c r="K18" s="130"/>
      <c r="L18" s="130"/>
      <c r="M18" s="130"/>
      <c r="Y18" s="192"/>
      <c r="Z18" s="192"/>
      <c r="AA18" s="192" t="s">
        <v>70</v>
      </c>
      <c r="AB18" s="192">
        <v>200</v>
      </c>
      <c r="AC18" s="192">
        <v>150</v>
      </c>
      <c r="AD18" s="192">
        <v>130</v>
      </c>
      <c r="AE18" s="192">
        <v>110</v>
      </c>
      <c r="AF18" s="192">
        <v>95</v>
      </c>
      <c r="AG18" s="192">
        <v>80</v>
      </c>
      <c r="AH18" s="192">
        <v>70</v>
      </c>
      <c r="AI18" s="192">
        <v>60</v>
      </c>
      <c r="AJ18" s="192">
        <v>55</v>
      </c>
      <c r="AK18" s="192">
        <v>50</v>
      </c>
    </row>
    <row r="19" spans="1:37" ht="18.75" customHeight="1" x14ac:dyDescent="0.25">
      <c r="A19" s="184" t="s">
        <v>44</v>
      </c>
      <c r="B19" s="236" t="str">
        <f>E7</f>
        <v>BENCSIK</v>
      </c>
      <c r="C19" s="236"/>
      <c r="D19" s="237"/>
      <c r="E19" s="237"/>
      <c r="F19" s="238"/>
      <c r="G19" s="238"/>
      <c r="H19" s="238"/>
      <c r="I19" s="238"/>
      <c r="J19" s="130"/>
      <c r="K19" s="130"/>
      <c r="L19" s="130"/>
      <c r="M19" s="130"/>
      <c r="Y19" s="192"/>
      <c r="Z19" s="192"/>
      <c r="AA19" s="192" t="s">
        <v>71</v>
      </c>
      <c r="AB19" s="192">
        <v>150</v>
      </c>
      <c r="AC19" s="192">
        <v>120</v>
      </c>
      <c r="AD19" s="192">
        <v>100</v>
      </c>
      <c r="AE19" s="192">
        <v>80</v>
      </c>
      <c r="AF19" s="192">
        <v>70</v>
      </c>
      <c r="AG19" s="192">
        <v>60</v>
      </c>
      <c r="AH19" s="192">
        <v>55</v>
      </c>
      <c r="AI19" s="192">
        <v>50</v>
      </c>
      <c r="AJ19" s="192">
        <v>45</v>
      </c>
      <c r="AK19" s="192">
        <v>40</v>
      </c>
    </row>
    <row r="20" spans="1:37" ht="18.75" customHeight="1" x14ac:dyDescent="0.25">
      <c r="A20" s="184" t="s">
        <v>45</v>
      </c>
      <c r="B20" s="236" t="str">
        <f>E9</f>
        <v>LÉSZEG</v>
      </c>
      <c r="C20" s="236"/>
      <c r="D20" s="238"/>
      <c r="E20" s="238"/>
      <c r="F20" s="237"/>
      <c r="G20" s="237"/>
      <c r="H20" s="238"/>
      <c r="I20" s="238"/>
      <c r="J20" s="130"/>
      <c r="K20" s="130"/>
      <c r="L20" s="130"/>
      <c r="M20" s="130"/>
      <c r="Y20" s="192"/>
      <c r="Z20" s="192"/>
      <c r="AA20" s="192" t="s">
        <v>72</v>
      </c>
      <c r="AB20" s="192">
        <v>120</v>
      </c>
      <c r="AC20" s="192">
        <v>90</v>
      </c>
      <c r="AD20" s="192">
        <v>65</v>
      </c>
      <c r="AE20" s="192">
        <v>55</v>
      </c>
      <c r="AF20" s="192">
        <v>50</v>
      </c>
      <c r="AG20" s="192">
        <v>45</v>
      </c>
      <c r="AH20" s="192">
        <v>40</v>
      </c>
      <c r="AI20" s="192">
        <v>35</v>
      </c>
      <c r="AJ20" s="192">
        <v>25</v>
      </c>
      <c r="AK20" s="192">
        <v>20</v>
      </c>
    </row>
    <row r="21" spans="1:37" ht="18.75" customHeight="1" x14ac:dyDescent="0.25">
      <c r="A21" s="184" t="s">
        <v>46</v>
      </c>
      <c r="B21" s="236" t="str">
        <f>E11</f>
        <v>SZABÓ</v>
      </c>
      <c r="C21" s="236"/>
      <c r="D21" s="238"/>
      <c r="E21" s="238"/>
      <c r="F21" s="238"/>
      <c r="G21" s="238"/>
      <c r="H21" s="237"/>
      <c r="I21" s="237"/>
      <c r="J21" s="130"/>
      <c r="K21" s="130"/>
      <c r="L21" s="130"/>
      <c r="M21" s="130"/>
      <c r="Y21" s="192"/>
      <c r="Z21" s="192"/>
      <c r="AA21" s="192" t="s">
        <v>73</v>
      </c>
      <c r="AB21" s="192">
        <v>90</v>
      </c>
      <c r="AC21" s="192">
        <v>60</v>
      </c>
      <c r="AD21" s="192">
        <v>45</v>
      </c>
      <c r="AE21" s="192">
        <v>34</v>
      </c>
      <c r="AF21" s="192">
        <v>27</v>
      </c>
      <c r="AG21" s="192">
        <v>22</v>
      </c>
      <c r="AH21" s="192">
        <v>18</v>
      </c>
      <c r="AI21" s="192">
        <v>15</v>
      </c>
      <c r="AJ21" s="192">
        <v>12</v>
      </c>
      <c r="AK21" s="192">
        <v>9</v>
      </c>
    </row>
    <row r="22" spans="1:37" x14ac:dyDescent="0.25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Y22" s="192"/>
      <c r="Z22" s="192"/>
      <c r="AA22" s="192" t="s">
        <v>74</v>
      </c>
      <c r="AB22" s="192">
        <v>60</v>
      </c>
      <c r="AC22" s="192">
        <v>40</v>
      </c>
      <c r="AD22" s="192">
        <v>30</v>
      </c>
      <c r="AE22" s="192">
        <v>20</v>
      </c>
      <c r="AF22" s="192">
        <v>18</v>
      </c>
      <c r="AG22" s="192">
        <v>15</v>
      </c>
      <c r="AH22" s="192">
        <v>12</v>
      </c>
      <c r="AI22" s="192">
        <v>10</v>
      </c>
      <c r="AJ22" s="192">
        <v>8</v>
      </c>
      <c r="AK22" s="192">
        <v>6</v>
      </c>
    </row>
    <row r="23" spans="1:37" x14ac:dyDescent="0.25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92"/>
      <c r="Z23" s="192"/>
      <c r="AA23" s="192" t="s">
        <v>75</v>
      </c>
      <c r="AB23" s="192">
        <v>40</v>
      </c>
      <c r="AC23" s="192">
        <v>25</v>
      </c>
      <c r="AD23" s="192">
        <v>18</v>
      </c>
      <c r="AE23" s="192">
        <v>13</v>
      </c>
      <c r="AF23" s="192">
        <v>8</v>
      </c>
      <c r="AG23" s="192">
        <v>7</v>
      </c>
      <c r="AH23" s="192">
        <v>6</v>
      </c>
      <c r="AI23" s="192">
        <v>5</v>
      </c>
      <c r="AJ23" s="192">
        <v>4</v>
      </c>
      <c r="AK23" s="192">
        <v>3</v>
      </c>
    </row>
    <row r="24" spans="1:37" x14ac:dyDescent="0.25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Y24" s="192"/>
      <c r="Z24" s="192"/>
      <c r="AA24" s="192" t="s">
        <v>76</v>
      </c>
      <c r="AB24" s="192">
        <v>25</v>
      </c>
      <c r="AC24" s="192">
        <v>15</v>
      </c>
      <c r="AD24" s="192">
        <v>13</v>
      </c>
      <c r="AE24" s="192">
        <v>7</v>
      </c>
      <c r="AF24" s="192">
        <v>6</v>
      </c>
      <c r="AG24" s="192">
        <v>5</v>
      </c>
      <c r="AH24" s="192">
        <v>4</v>
      </c>
      <c r="AI24" s="192">
        <v>3</v>
      </c>
      <c r="AJ24" s="192">
        <v>2</v>
      </c>
      <c r="AK24" s="192">
        <v>1</v>
      </c>
    </row>
    <row r="25" spans="1:37" x14ac:dyDescent="0.25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Y25" s="192"/>
      <c r="Z25" s="192"/>
      <c r="AA25" s="192" t="s">
        <v>81</v>
      </c>
      <c r="AB25" s="192">
        <v>15</v>
      </c>
      <c r="AC25" s="192">
        <v>10</v>
      </c>
      <c r="AD25" s="192">
        <v>8</v>
      </c>
      <c r="AE25" s="192">
        <v>4</v>
      </c>
      <c r="AF25" s="192">
        <v>3</v>
      </c>
      <c r="AG25" s="192">
        <v>2</v>
      </c>
      <c r="AH25" s="192">
        <v>1</v>
      </c>
      <c r="AI25" s="192">
        <v>0</v>
      </c>
      <c r="AJ25" s="192">
        <v>0</v>
      </c>
      <c r="AK25" s="192">
        <v>0</v>
      </c>
    </row>
    <row r="26" spans="1:37" x14ac:dyDescent="0.25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Y26" s="192"/>
      <c r="Z26" s="192"/>
      <c r="AA26" s="192" t="s">
        <v>77</v>
      </c>
      <c r="AB26" s="192">
        <v>10</v>
      </c>
      <c r="AC26" s="192">
        <v>6</v>
      </c>
      <c r="AD26" s="192">
        <v>4</v>
      </c>
      <c r="AE26" s="192">
        <v>2</v>
      </c>
      <c r="AF26" s="192">
        <v>1</v>
      </c>
      <c r="AG26" s="192">
        <v>0</v>
      </c>
      <c r="AH26" s="192">
        <v>0</v>
      </c>
      <c r="AI26" s="192">
        <v>0</v>
      </c>
      <c r="AJ26" s="192">
        <v>0</v>
      </c>
      <c r="AK26" s="192">
        <v>0</v>
      </c>
    </row>
    <row r="27" spans="1:37" x14ac:dyDescent="0.25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Y27" s="192"/>
      <c r="Z27" s="192"/>
      <c r="AA27" s="192" t="s">
        <v>78</v>
      </c>
      <c r="AB27" s="192">
        <v>3</v>
      </c>
      <c r="AC27" s="192">
        <v>2</v>
      </c>
      <c r="AD27" s="192">
        <v>1</v>
      </c>
      <c r="AE27" s="192">
        <v>0</v>
      </c>
      <c r="AF27" s="192">
        <v>0</v>
      </c>
      <c r="AG27" s="192">
        <v>0</v>
      </c>
      <c r="AH27" s="192">
        <v>0</v>
      </c>
      <c r="AI27" s="192">
        <v>0</v>
      </c>
      <c r="AJ27" s="192">
        <v>0</v>
      </c>
      <c r="AK27" s="192">
        <v>0</v>
      </c>
    </row>
    <row r="28" spans="1:37" x14ac:dyDescent="0.25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37" x14ac:dyDescent="0.25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37" x14ac:dyDescent="0.25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37" x14ac:dyDescent="0.25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37" x14ac:dyDescent="0.2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29"/>
      <c r="M32" s="129"/>
    </row>
    <row r="33" spans="1:18" x14ac:dyDescent="0.25">
      <c r="A33" s="80" t="s">
        <v>26</v>
      </c>
      <c r="B33" s="81"/>
      <c r="C33" s="110"/>
      <c r="D33" s="160" t="s">
        <v>0</v>
      </c>
      <c r="E33" s="161" t="s">
        <v>28</v>
      </c>
      <c r="F33" s="178"/>
      <c r="G33" s="160" t="s">
        <v>0</v>
      </c>
      <c r="H33" s="161" t="s">
        <v>35</v>
      </c>
      <c r="I33" s="88"/>
      <c r="J33" s="161" t="s">
        <v>36</v>
      </c>
      <c r="K33" s="87" t="s">
        <v>37</v>
      </c>
      <c r="L33" s="31"/>
      <c r="M33" s="205"/>
      <c r="N33" s="204"/>
      <c r="P33" s="154"/>
      <c r="Q33" s="154"/>
      <c r="R33" s="155"/>
    </row>
    <row r="34" spans="1:18" x14ac:dyDescent="0.25">
      <c r="A34" s="133" t="s">
        <v>27</v>
      </c>
      <c r="B34" s="134"/>
      <c r="C34" s="135"/>
      <c r="D34" s="162"/>
      <c r="E34" s="239"/>
      <c r="F34" s="239"/>
      <c r="G34" s="172" t="s">
        <v>1</v>
      </c>
      <c r="H34" s="134"/>
      <c r="I34" s="163"/>
      <c r="J34" s="173"/>
      <c r="K34" s="131" t="s">
        <v>29</v>
      </c>
      <c r="L34" s="179"/>
      <c r="M34" s="168"/>
      <c r="P34" s="156"/>
      <c r="Q34" s="156"/>
      <c r="R34" s="157"/>
    </row>
    <row r="35" spans="1:18" x14ac:dyDescent="0.25">
      <c r="A35" s="136" t="s">
        <v>34</v>
      </c>
      <c r="B35" s="86"/>
      <c r="C35" s="137"/>
      <c r="D35" s="165"/>
      <c r="E35" s="240"/>
      <c r="F35" s="240"/>
      <c r="G35" s="174" t="s">
        <v>2</v>
      </c>
      <c r="H35" s="166"/>
      <c r="I35" s="167"/>
      <c r="J35" s="78"/>
      <c r="K35" s="176"/>
      <c r="L35" s="129"/>
      <c r="M35" s="171"/>
      <c r="P35" s="157"/>
      <c r="Q35" s="158"/>
      <c r="R35" s="157"/>
    </row>
    <row r="36" spans="1:18" x14ac:dyDescent="0.25">
      <c r="A36" s="101"/>
      <c r="B36" s="102"/>
      <c r="C36" s="103"/>
      <c r="D36" s="165"/>
      <c r="E36" s="169"/>
      <c r="F36" s="130"/>
      <c r="G36" s="174" t="s">
        <v>3</v>
      </c>
      <c r="H36" s="166"/>
      <c r="I36" s="167"/>
      <c r="J36" s="78"/>
      <c r="K36" s="131" t="s">
        <v>30</v>
      </c>
      <c r="L36" s="179"/>
      <c r="M36" s="164"/>
      <c r="P36" s="156"/>
      <c r="Q36" s="156"/>
      <c r="R36" s="157"/>
    </row>
    <row r="37" spans="1:18" x14ac:dyDescent="0.25">
      <c r="A37" s="82"/>
      <c r="B37" s="108"/>
      <c r="C37" s="83"/>
      <c r="D37" s="165"/>
      <c r="E37" s="169"/>
      <c r="F37" s="130"/>
      <c r="G37" s="174" t="s">
        <v>4</v>
      </c>
      <c r="H37" s="166"/>
      <c r="I37" s="167"/>
      <c r="J37" s="78"/>
      <c r="K37" s="177"/>
      <c r="L37" s="130"/>
      <c r="M37" s="168"/>
      <c r="P37" s="157"/>
      <c r="Q37" s="158"/>
      <c r="R37" s="157"/>
    </row>
    <row r="38" spans="1:18" x14ac:dyDescent="0.25">
      <c r="A38" s="90"/>
      <c r="B38" s="104"/>
      <c r="C38" s="109"/>
      <c r="D38" s="165"/>
      <c r="E38" s="169"/>
      <c r="F38" s="130"/>
      <c r="G38" s="174" t="s">
        <v>5</v>
      </c>
      <c r="H38" s="166"/>
      <c r="I38" s="167"/>
      <c r="J38" s="78"/>
      <c r="K38" s="136"/>
      <c r="L38" s="129"/>
      <c r="M38" s="171"/>
      <c r="P38" s="157"/>
      <c r="Q38" s="158"/>
      <c r="R38" s="157"/>
    </row>
    <row r="39" spans="1:18" x14ac:dyDescent="0.25">
      <c r="A39" s="91"/>
      <c r="B39" s="21"/>
      <c r="C39" s="83"/>
      <c r="D39" s="165"/>
      <c r="E39" s="169"/>
      <c r="F39" s="130"/>
      <c r="G39" s="174" t="s">
        <v>6</v>
      </c>
      <c r="H39" s="166"/>
      <c r="I39" s="167"/>
      <c r="J39" s="78"/>
      <c r="K39" s="131" t="s">
        <v>25</v>
      </c>
      <c r="L39" s="179"/>
      <c r="M39" s="164"/>
      <c r="P39" s="156"/>
      <c r="Q39" s="156"/>
      <c r="R39" s="157"/>
    </row>
    <row r="40" spans="1:18" x14ac:dyDescent="0.25">
      <c r="A40" s="91"/>
      <c r="B40" s="21"/>
      <c r="C40" s="99"/>
      <c r="D40" s="165"/>
      <c r="E40" s="169"/>
      <c r="F40" s="130"/>
      <c r="G40" s="174" t="s">
        <v>7</v>
      </c>
      <c r="H40" s="166"/>
      <c r="I40" s="167"/>
      <c r="J40" s="78"/>
      <c r="K40" s="177"/>
      <c r="L40" s="130"/>
      <c r="M40" s="168"/>
      <c r="P40" s="157"/>
      <c r="Q40" s="158"/>
      <c r="R40" s="157"/>
    </row>
    <row r="41" spans="1:18" x14ac:dyDescent="0.25">
      <c r="A41" s="92"/>
      <c r="B41" s="89"/>
      <c r="C41" s="100"/>
      <c r="D41" s="170"/>
      <c r="E41" s="84"/>
      <c r="F41" s="129"/>
      <c r="G41" s="175" t="s">
        <v>8</v>
      </c>
      <c r="H41" s="86"/>
      <c r="I41" s="132"/>
      <c r="J41" s="85"/>
      <c r="K41" s="136">
        <f>L4</f>
        <v>0</v>
      </c>
      <c r="L41" s="129"/>
      <c r="M41" s="171"/>
      <c r="P41" s="157"/>
      <c r="Q41" s="158"/>
      <c r="R41" s="159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1" priority="1" stopIfTrue="1" operator="equal">
      <formula>"Bye"</formula>
    </cfRule>
  </conditionalFormatting>
  <conditionalFormatting sqref="R41">
    <cfRule type="expression" dxfId="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77D34-EEB5-4F47-BB39-12108D73BEE0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38" customWidth="1"/>
    <col min="15" max="15" width="8.5546875" customWidth="1"/>
    <col min="16" max="16" width="11.5546875" hidden="1" customWidth="1"/>
  </cols>
  <sheetData>
    <row r="1" spans="1:14" ht="24.6" x14ac:dyDescent="0.3">
      <c r="A1" s="39" t="str">
        <f>Altalanos!$A$6</f>
        <v>OB</v>
      </c>
      <c r="B1" s="40"/>
      <c r="C1" s="40"/>
      <c r="D1" s="31"/>
      <c r="E1" s="31"/>
      <c r="F1" s="41"/>
      <c r="G1" s="31"/>
      <c r="H1" s="31"/>
      <c r="I1" s="31"/>
      <c r="J1" s="31"/>
      <c r="K1" s="31"/>
      <c r="L1" s="31"/>
      <c r="M1" s="31"/>
      <c r="N1" s="42"/>
    </row>
    <row r="2" spans="1:14" x14ac:dyDescent="0.25">
      <c r="A2" s="43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41"/>
    </row>
    <row r="3" spans="1:14" s="2" customFormat="1" ht="39.75" customHeight="1" thickBot="1" x14ac:dyDescent="0.3">
      <c r="A3" s="44"/>
      <c r="B3" s="45" t="s">
        <v>16</v>
      </c>
      <c r="C3" s="46"/>
      <c r="D3" s="47"/>
      <c r="E3" s="47"/>
      <c r="F3" s="48"/>
      <c r="G3" s="47"/>
      <c r="H3" s="49"/>
      <c r="I3" s="48"/>
      <c r="J3" s="47"/>
      <c r="K3" s="47"/>
      <c r="L3" s="47"/>
      <c r="M3" s="47"/>
      <c r="N3" s="49"/>
    </row>
    <row r="4" spans="1:14" s="18" customFormat="1" ht="9.6" x14ac:dyDescent="0.25">
      <c r="A4" s="48" t="s">
        <v>17</v>
      </c>
      <c r="B4" s="46" t="s">
        <v>14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s="32" customFormat="1" ht="12.75" customHeight="1" x14ac:dyDescent="0.25">
      <c r="A5" s="51">
        <f>Altalanos!$A$10</f>
        <v>0</v>
      </c>
      <c r="B5" s="52">
        <f>Altalanos!$C$10</f>
        <v>0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  <c r="N5" s="54"/>
    </row>
    <row r="6" spans="1:14" s="2" customFormat="1" ht="60" customHeight="1" thickBot="1" x14ac:dyDescent="0.3">
      <c r="A6" s="231" t="s">
        <v>18</v>
      </c>
      <c r="B6" s="231"/>
      <c r="C6" s="55"/>
      <c r="D6" s="55"/>
      <c r="E6" s="55"/>
      <c r="F6" s="56"/>
      <c r="G6" s="57"/>
      <c r="H6" s="55"/>
      <c r="I6" s="56"/>
      <c r="J6" s="55"/>
      <c r="K6" s="55"/>
      <c r="L6" s="55"/>
      <c r="M6" s="55"/>
      <c r="N6" s="58"/>
    </row>
    <row r="7" spans="1:14" s="18" customFormat="1" ht="13.5" hidden="1" customHeight="1" x14ac:dyDescent="0.25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50"/>
    </row>
    <row r="8" spans="1:14" s="11" customFormat="1" ht="12.75" hidden="1" customHeight="1" x14ac:dyDescent="0.25">
      <c r="A8" s="61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3"/>
    </row>
    <row r="9" spans="1:14" s="18" customFormat="1" hidden="1" x14ac:dyDescent="0.25">
      <c r="A9" s="62"/>
      <c r="B9" s="63"/>
      <c r="C9" s="64"/>
      <c r="D9" s="63"/>
      <c r="E9" s="63"/>
      <c r="F9" s="63"/>
      <c r="G9" s="63"/>
      <c r="H9" s="63"/>
      <c r="I9" s="63"/>
      <c r="J9" s="63"/>
      <c r="K9" s="63"/>
      <c r="L9" s="63"/>
      <c r="M9" s="63"/>
      <c r="N9" s="65"/>
    </row>
    <row r="10" spans="1:14" s="18" customFormat="1" ht="9.6" hidden="1" x14ac:dyDescent="0.25">
      <c r="A10" s="59"/>
      <c r="B10" s="6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spans="1:14" s="32" customFormat="1" ht="12.75" hidden="1" customHeight="1" x14ac:dyDescent="0.25">
      <c r="A11" s="66"/>
      <c r="B11" s="3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50"/>
    </row>
    <row r="12" spans="1:14" s="18" customFormat="1" ht="9.6" hidden="1" x14ac:dyDescent="0.25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50"/>
    </row>
    <row r="13" spans="1:14" s="11" customFormat="1" ht="12.75" hidden="1" customHeight="1" x14ac:dyDescent="0.25">
      <c r="A13" s="61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2"/>
    </row>
    <row r="14" spans="1:14" s="18" customFormat="1" hidden="1" x14ac:dyDescent="0.25">
      <c r="A14" s="62"/>
      <c r="B14" s="63"/>
      <c r="C14" s="64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5"/>
    </row>
    <row r="15" spans="1:14" s="18" customFormat="1" ht="9.6" hidden="1" x14ac:dyDescent="0.25">
      <c r="A15" s="59"/>
      <c r="B15" s="6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</row>
    <row r="16" spans="1:14" s="18" customFormat="1" hidden="1" x14ac:dyDescent="0.25">
      <c r="A16" s="66"/>
      <c r="B16" s="3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4"/>
      <c r="N16" s="50"/>
    </row>
    <row r="17" spans="1:16" s="18" customFormat="1" ht="9.6" hidden="1" x14ac:dyDescent="0.25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50"/>
    </row>
    <row r="18" spans="1:16" s="11" customFormat="1" ht="12.75" hidden="1" customHeight="1" x14ac:dyDescent="0.25">
      <c r="A18" s="61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6" s="11" customFormat="1" ht="7.5" hidden="1" customHeight="1" x14ac:dyDescent="0.25">
      <c r="A19" s="67"/>
      <c r="B19" s="67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97" t="s">
        <v>19</v>
      </c>
      <c r="B20" s="98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5"/>
    </row>
    <row r="21" spans="1:16" s="18" customFormat="1" ht="9.6" x14ac:dyDescent="0.25">
      <c r="A21" s="68" t="s">
        <v>20</v>
      </c>
      <c r="B21" s="69" t="s">
        <v>21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P21" s="70" t="s">
        <v>39</v>
      </c>
    </row>
    <row r="22" spans="1:16" s="18" customFormat="1" ht="19.5" customHeight="1" x14ac:dyDescent="0.25">
      <c r="A22" s="71"/>
      <c r="B22" s="7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4"/>
      <c r="N22" s="50"/>
      <c r="P22" s="73" t="str">
        <f t="shared" ref="P22:P29" si="0">LEFT(B22,1)&amp;" "&amp;A22</f>
        <v xml:space="preserve"> </v>
      </c>
    </row>
    <row r="23" spans="1:16" s="18" customFormat="1" ht="19.5" customHeight="1" x14ac:dyDescent="0.25">
      <c r="A23" s="71"/>
      <c r="B23" s="7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50"/>
      <c r="P23" s="73" t="str">
        <f t="shared" si="0"/>
        <v xml:space="preserve"> </v>
      </c>
    </row>
    <row r="24" spans="1:16" s="18" customFormat="1" ht="19.5" customHeight="1" x14ac:dyDescent="0.25">
      <c r="A24" s="71"/>
      <c r="B24" s="7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0"/>
      <c r="P24" s="73" t="str">
        <f t="shared" si="0"/>
        <v xml:space="preserve"> </v>
      </c>
    </row>
    <row r="25" spans="1:16" s="2" customFormat="1" ht="19.5" customHeight="1" x14ac:dyDescent="0.25">
      <c r="A25" s="71"/>
      <c r="B25" s="7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N25" s="50"/>
      <c r="P25" s="73" t="str">
        <f t="shared" si="0"/>
        <v xml:space="preserve"> </v>
      </c>
    </row>
    <row r="26" spans="1:16" s="2" customFormat="1" ht="19.5" customHeight="1" x14ac:dyDescent="0.25">
      <c r="A26" s="71"/>
      <c r="B26" s="7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  <c r="N26" s="50"/>
      <c r="P26" s="73" t="str">
        <f t="shared" si="0"/>
        <v xml:space="preserve"> </v>
      </c>
    </row>
    <row r="27" spans="1:16" s="2" customFormat="1" ht="19.5" customHeight="1" x14ac:dyDescent="0.25">
      <c r="A27" s="71"/>
      <c r="B27" s="7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4"/>
      <c r="N27" s="50"/>
      <c r="P27" s="73" t="str">
        <f t="shared" si="0"/>
        <v xml:space="preserve"> </v>
      </c>
    </row>
    <row r="28" spans="1:16" s="2" customFormat="1" ht="19.5" customHeight="1" x14ac:dyDescent="0.25">
      <c r="A28" s="71"/>
      <c r="B28" s="7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4"/>
      <c r="N28" s="50"/>
      <c r="P28" s="73" t="str">
        <f t="shared" si="0"/>
        <v xml:space="preserve"> </v>
      </c>
    </row>
    <row r="29" spans="1:16" s="2" customFormat="1" ht="19.5" customHeight="1" thickBot="1" x14ac:dyDescent="0.3">
      <c r="A29" s="74"/>
      <c r="B29" s="7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4"/>
      <c r="N29" s="50"/>
      <c r="P29" s="73" t="str">
        <f t="shared" si="0"/>
        <v xml:space="preserve"> </v>
      </c>
    </row>
    <row r="30" spans="1:16" ht="13.8" thickBot="1" x14ac:dyDescent="0.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6"/>
      <c r="P30" s="77" t="s">
        <v>40</v>
      </c>
    </row>
    <row r="31" spans="1:16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76"/>
    </row>
    <row r="32" spans="1:16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76"/>
    </row>
    <row r="33" spans="1:1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6"/>
    </row>
    <row r="34" spans="1:1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76"/>
    </row>
    <row r="35" spans="1:1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6"/>
    </row>
    <row r="36" spans="1:1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6"/>
    </row>
    <row r="37" spans="1:1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6"/>
    </row>
    <row r="38" spans="1:1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76"/>
    </row>
    <row r="39" spans="1:1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6"/>
    </row>
    <row r="40" spans="1:14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76"/>
    </row>
    <row r="41" spans="1:1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6"/>
    </row>
    <row r="42" spans="1:1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6"/>
    </row>
  </sheetData>
  <mergeCells count="1">
    <mergeCell ref="A6:B6"/>
  </mergeCells>
  <phoneticPr fontId="40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D5DA4-B98D-40BF-9BD2-6AE828103C58}">
  <dimension ref="A1:N51"/>
  <sheetViews>
    <sheetView workbookViewId="0"/>
  </sheetViews>
  <sheetFormatPr defaultRowHeight="13.2" x14ac:dyDescent="0.25"/>
  <cols>
    <col min="1" max="1" width="30.33203125" bestFit="1" customWidth="1"/>
  </cols>
  <sheetData>
    <row r="1" spans="1:14" ht="28.8" x14ac:dyDescent="0.3">
      <c r="A1" s="244" t="s">
        <v>236</v>
      </c>
      <c r="B1" s="244" t="s">
        <v>237</v>
      </c>
      <c r="C1" s="244" t="s">
        <v>238</v>
      </c>
      <c r="D1" s="244" t="s">
        <v>239</v>
      </c>
      <c r="E1" s="244" t="s">
        <v>240</v>
      </c>
      <c r="F1" s="244" t="s">
        <v>241</v>
      </c>
      <c r="G1" s="244" t="s">
        <v>242</v>
      </c>
      <c r="H1" s="244" t="s">
        <v>22</v>
      </c>
      <c r="I1" s="244" t="s">
        <v>243</v>
      </c>
      <c r="J1" s="244" t="s">
        <v>244</v>
      </c>
      <c r="K1" s="244" t="s">
        <v>245</v>
      </c>
      <c r="L1" s="244" t="s">
        <v>246</v>
      </c>
      <c r="M1" s="244" t="s">
        <v>247</v>
      </c>
      <c r="N1" s="244" t="s">
        <v>248</v>
      </c>
    </row>
    <row r="2" spans="1:14" x14ac:dyDescent="0.25">
      <c r="A2" t="s">
        <v>249</v>
      </c>
      <c r="B2" t="s">
        <v>250</v>
      </c>
      <c r="C2" t="s">
        <v>251</v>
      </c>
      <c r="D2" t="s">
        <v>251</v>
      </c>
      <c r="E2" t="s">
        <v>252</v>
      </c>
      <c r="F2" t="s">
        <v>253</v>
      </c>
      <c r="G2" t="s">
        <v>52</v>
      </c>
      <c r="H2" t="s">
        <v>44</v>
      </c>
      <c r="I2" t="s">
        <v>254</v>
      </c>
      <c r="J2" t="s">
        <v>255</v>
      </c>
      <c r="K2" t="s">
        <v>256</v>
      </c>
      <c r="L2" t="s">
        <v>9</v>
      </c>
      <c r="M2" t="s">
        <v>257</v>
      </c>
      <c r="N2" t="s">
        <v>9</v>
      </c>
    </row>
    <row r="3" spans="1:14" x14ac:dyDescent="0.25">
      <c r="A3" t="s">
        <v>249</v>
      </c>
      <c r="B3" t="s">
        <v>250</v>
      </c>
      <c r="C3" t="s">
        <v>251</v>
      </c>
      <c r="D3" t="s">
        <v>251</v>
      </c>
      <c r="E3" t="s">
        <v>252</v>
      </c>
      <c r="F3" t="s">
        <v>258</v>
      </c>
      <c r="G3" t="s">
        <v>52</v>
      </c>
      <c r="H3" t="s">
        <v>44</v>
      </c>
      <c r="I3" t="s">
        <v>259</v>
      </c>
      <c r="J3" t="s">
        <v>255</v>
      </c>
      <c r="K3" t="s">
        <v>260</v>
      </c>
      <c r="L3" t="s">
        <v>9</v>
      </c>
      <c r="M3" t="s">
        <v>261</v>
      </c>
      <c r="N3" t="s">
        <v>9</v>
      </c>
    </row>
    <row r="4" spans="1:14" x14ac:dyDescent="0.25">
      <c r="A4" t="s">
        <v>249</v>
      </c>
      <c r="B4" t="s">
        <v>262</v>
      </c>
      <c r="C4" t="s">
        <v>251</v>
      </c>
      <c r="D4" t="s">
        <v>251</v>
      </c>
      <c r="E4" t="s">
        <v>263</v>
      </c>
      <c r="F4" t="s">
        <v>253</v>
      </c>
      <c r="G4" t="s">
        <v>52</v>
      </c>
      <c r="H4" t="s">
        <v>44</v>
      </c>
      <c r="I4" t="s">
        <v>264</v>
      </c>
      <c r="J4" t="s">
        <v>265</v>
      </c>
      <c r="K4" t="s">
        <v>266</v>
      </c>
      <c r="L4" t="s">
        <v>9</v>
      </c>
      <c r="M4" t="s">
        <v>267</v>
      </c>
      <c r="N4" t="s">
        <v>9</v>
      </c>
    </row>
    <row r="5" spans="1:14" x14ac:dyDescent="0.25">
      <c r="A5" t="s">
        <v>249</v>
      </c>
      <c r="B5" t="s">
        <v>262</v>
      </c>
      <c r="C5" t="s">
        <v>251</v>
      </c>
      <c r="D5" t="s">
        <v>251</v>
      </c>
      <c r="E5" t="s">
        <v>263</v>
      </c>
      <c r="F5" t="s">
        <v>253</v>
      </c>
      <c r="G5" t="s">
        <v>52</v>
      </c>
      <c r="H5" t="s">
        <v>45</v>
      </c>
      <c r="I5" t="s">
        <v>264</v>
      </c>
      <c r="J5" t="s">
        <v>265</v>
      </c>
      <c r="K5" t="s">
        <v>266</v>
      </c>
      <c r="L5" t="s">
        <v>9</v>
      </c>
      <c r="M5" t="s">
        <v>267</v>
      </c>
      <c r="N5" t="s">
        <v>9</v>
      </c>
    </row>
    <row r="6" spans="1:14" x14ac:dyDescent="0.25">
      <c r="A6" t="s">
        <v>249</v>
      </c>
      <c r="B6" t="s">
        <v>250</v>
      </c>
      <c r="C6" t="s">
        <v>251</v>
      </c>
      <c r="D6" t="s">
        <v>251</v>
      </c>
      <c r="E6" t="s">
        <v>263</v>
      </c>
      <c r="F6" t="s">
        <v>253</v>
      </c>
      <c r="G6" t="s">
        <v>52</v>
      </c>
      <c r="H6" t="s">
        <v>45</v>
      </c>
      <c r="I6" t="s">
        <v>268</v>
      </c>
      <c r="J6" t="s">
        <v>255</v>
      </c>
      <c r="K6" t="s">
        <v>269</v>
      </c>
      <c r="L6" t="s">
        <v>9</v>
      </c>
      <c r="M6" t="s">
        <v>270</v>
      </c>
      <c r="N6" t="s">
        <v>9</v>
      </c>
    </row>
    <row r="7" spans="1:14" x14ac:dyDescent="0.25">
      <c r="A7" t="s">
        <v>249</v>
      </c>
      <c r="B7" t="s">
        <v>271</v>
      </c>
      <c r="C7" t="s">
        <v>251</v>
      </c>
      <c r="D7" t="s">
        <v>251</v>
      </c>
      <c r="E7" t="s">
        <v>263</v>
      </c>
      <c r="F7" t="s">
        <v>253</v>
      </c>
      <c r="G7" t="s">
        <v>52</v>
      </c>
      <c r="H7" t="s">
        <v>45</v>
      </c>
      <c r="I7" t="s">
        <v>272</v>
      </c>
      <c r="J7" t="s">
        <v>273</v>
      </c>
      <c r="K7" t="s">
        <v>187</v>
      </c>
      <c r="L7" t="s">
        <v>9</v>
      </c>
      <c r="M7" t="s">
        <v>274</v>
      </c>
      <c r="N7" t="s">
        <v>9</v>
      </c>
    </row>
    <row r="8" spans="1:14" x14ac:dyDescent="0.25">
      <c r="A8" t="s">
        <v>249</v>
      </c>
      <c r="B8" t="s">
        <v>250</v>
      </c>
      <c r="C8" t="s">
        <v>251</v>
      </c>
      <c r="D8" t="s">
        <v>251</v>
      </c>
      <c r="E8" t="s">
        <v>263</v>
      </c>
      <c r="F8" t="s">
        <v>258</v>
      </c>
      <c r="G8" t="s">
        <v>52</v>
      </c>
      <c r="H8" t="s">
        <v>44</v>
      </c>
      <c r="I8" t="s">
        <v>275</v>
      </c>
      <c r="J8" t="s">
        <v>255</v>
      </c>
      <c r="K8" t="s">
        <v>276</v>
      </c>
      <c r="L8" t="s">
        <v>9</v>
      </c>
      <c r="M8" t="s">
        <v>277</v>
      </c>
      <c r="N8" t="s">
        <v>9</v>
      </c>
    </row>
    <row r="9" spans="1:14" x14ac:dyDescent="0.25">
      <c r="A9" t="s">
        <v>249</v>
      </c>
      <c r="B9" t="s">
        <v>250</v>
      </c>
      <c r="C9" t="s">
        <v>251</v>
      </c>
      <c r="D9" t="s">
        <v>251</v>
      </c>
      <c r="E9" t="s">
        <v>263</v>
      </c>
      <c r="F9" t="s">
        <v>258</v>
      </c>
      <c r="G9" t="s">
        <v>52</v>
      </c>
      <c r="H9" t="s">
        <v>44</v>
      </c>
      <c r="I9" t="s">
        <v>278</v>
      </c>
      <c r="J9" t="s">
        <v>255</v>
      </c>
      <c r="K9" t="s">
        <v>279</v>
      </c>
      <c r="L9" t="s">
        <v>9</v>
      </c>
      <c r="M9" t="s">
        <v>280</v>
      </c>
      <c r="N9" t="s">
        <v>9</v>
      </c>
    </row>
    <row r="10" spans="1:14" x14ac:dyDescent="0.25">
      <c r="A10" t="s">
        <v>249</v>
      </c>
      <c r="B10" t="s">
        <v>250</v>
      </c>
      <c r="C10" t="s">
        <v>251</v>
      </c>
      <c r="D10" t="s">
        <v>251</v>
      </c>
      <c r="E10" t="s">
        <v>263</v>
      </c>
      <c r="F10" t="s">
        <v>258</v>
      </c>
      <c r="G10" t="s">
        <v>52</v>
      </c>
      <c r="H10" t="s">
        <v>45</v>
      </c>
      <c r="I10" t="s">
        <v>268</v>
      </c>
      <c r="J10" t="s">
        <v>255</v>
      </c>
      <c r="K10" t="s">
        <v>281</v>
      </c>
      <c r="L10" t="s">
        <v>9</v>
      </c>
      <c r="M10" t="s">
        <v>270</v>
      </c>
      <c r="N10" t="s">
        <v>9</v>
      </c>
    </row>
    <row r="11" spans="1:14" x14ac:dyDescent="0.25">
      <c r="A11" t="s">
        <v>249</v>
      </c>
      <c r="B11" t="s">
        <v>250</v>
      </c>
      <c r="C11" t="s">
        <v>251</v>
      </c>
      <c r="D11" t="s">
        <v>251</v>
      </c>
      <c r="E11" t="s">
        <v>263</v>
      </c>
      <c r="F11" t="s">
        <v>258</v>
      </c>
      <c r="G11" t="s">
        <v>52</v>
      </c>
      <c r="H11" t="s">
        <v>45</v>
      </c>
      <c r="I11" t="s">
        <v>275</v>
      </c>
      <c r="J11" t="s">
        <v>255</v>
      </c>
      <c r="K11" t="s">
        <v>276</v>
      </c>
      <c r="L11" t="s">
        <v>9</v>
      </c>
      <c r="M11" t="s">
        <v>277</v>
      </c>
      <c r="N11" t="s">
        <v>9</v>
      </c>
    </row>
    <row r="12" spans="1:14" x14ac:dyDescent="0.25">
      <c r="A12" t="s">
        <v>249</v>
      </c>
      <c r="B12" t="s">
        <v>282</v>
      </c>
      <c r="C12" t="s">
        <v>251</v>
      </c>
      <c r="D12" t="s">
        <v>251</v>
      </c>
      <c r="E12" t="s">
        <v>283</v>
      </c>
      <c r="F12" t="s">
        <v>258</v>
      </c>
      <c r="G12" t="s">
        <v>52</v>
      </c>
      <c r="H12" t="s">
        <v>45</v>
      </c>
      <c r="I12" t="s">
        <v>284</v>
      </c>
      <c r="J12" t="s">
        <v>285</v>
      </c>
      <c r="K12" t="s">
        <v>286</v>
      </c>
      <c r="L12" t="s">
        <v>9</v>
      </c>
      <c r="M12" t="s">
        <v>287</v>
      </c>
      <c r="N12" t="s">
        <v>9</v>
      </c>
    </row>
    <row r="13" spans="1:14" x14ac:dyDescent="0.25">
      <c r="A13" t="s">
        <v>249</v>
      </c>
      <c r="B13" t="s">
        <v>271</v>
      </c>
      <c r="C13" t="s">
        <v>251</v>
      </c>
      <c r="D13" t="s">
        <v>251</v>
      </c>
      <c r="E13" t="s">
        <v>283</v>
      </c>
      <c r="F13" t="s">
        <v>258</v>
      </c>
      <c r="G13" t="s">
        <v>52</v>
      </c>
      <c r="H13" t="s">
        <v>45</v>
      </c>
      <c r="I13" t="s">
        <v>272</v>
      </c>
      <c r="J13" t="s">
        <v>273</v>
      </c>
      <c r="K13" t="s">
        <v>288</v>
      </c>
      <c r="L13" t="s">
        <v>9</v>
      </c>
      <c r="M13" t="s">
        <v>274</v>
      </c>
      <c r="N13" t="s">
        <v>9</v>
      </c>
    </row>
    <row r="14" spans="1:14" x14ac:dyDescent="0.25">
      <c r="A14" t="s">
        <v>249</v>
      </c>
      <c r="B14" t="s">
        <v>271</v>
      </c>
      <c r="C14" t="s">
        <v>251</v>
      </c>
      <c r="D14" t="s">
        <v>251</v>
      </c>
      <c r="E14" t="s">
        <v>283</v>
      </c>
      <c r="F14" t="s">
        <v>258</v>
      </c>
      <c r="G14" t="s">
        <v>52</v>
      </c>
      <c r="H14" t="s">
        <v>45</v>
      </c>
      <c r="I14" t="s">
        <v>272</v>
      </c>
      <c r="J14" t="s">
        <v>273</v>
      </c>
      <c r="K14" t="s">
        <v>190</v>
      </c>
      <c r="L14" t="s">
        <v>9</v>
      </c>
      <c r="M14" t="s">
        <v>274</v>
      </c>
      <c r="N14" t="s">
        <v>9</v>
      </c>
    </row>
    <row r="15" spans="1:14" x14ac:dyDescent="0.25">
      <c r="A15" t="s">
        <v>249</v>
      </c>
      <c r="B15" t="s">
        <v>250</v>
      </c>
      <c r="C15" t="s">
        <v>251</v>
      </c>
      <c r="D15" t="s">
        <v>251</v>
      </c>
      <c r="E15" t="s">
        <v>289</v>
      </c>
      <c r="F15" t="s">
        <v>253</v>
      </c>
      <c r="G15" t="s">
        <v>52</v>
      </c>
      <c r="H15" t="s">
        <v>44</v>
      </c>
      <c r="I15" t="s">
        <v>278</v>
      </c>
      <c r="J15" t="s">
        <v>255</v>
      </c>
      <c r="K15" t="s">
        <v>290</v>
      </c>
      <c r="L15" t="s">
        <v>9</v>
      </c>
      <c r="M15" t="s">
        <v>280</v>
      </c>
      <c r="N15" t="s">
        <v>9</v>
      </c>
    </row>
    <row r="16" spans="1:14" x14ac:dyDescent="0.25">
      <c r="A16" t="s">
        <v>249</v>
      </c>
      <c r="B16" t="s">
        <v>250</v>
      </c>
      <c r="C16" t="s">
        <v>251</v>
      </c>
      <c r="D16" t="s">
        <v>251</v>
      </c>
      <c r="E16" t="s">
        <v>289</v>
      </c>
      <c r="F16" t="s">
        <v>253</v>
      </c>
      <c r="G16" t="s">
        <v>52</v>
      </c>
      <c r="H16" t="s">
        <v>44</v>
      </c>
      <c r="I16" t="s">
        <v>259</v>
      </c>
      <c r="J16" t="s">
        <v>255</v>
      </c>
      <c r="K16" t="s">
        <v>291</v>
      </c>
      <c r="L16" t="s">
        <v>9</v>
      </c>
      <c r="M16" t="s">
        <v>261</v>
      </c>
      <c r="N16" t="s">
        <v>9</v>
      </c>
    </row>
    <row r="17" spans="1:14" x14ac:dyDescent="0.25">
      <c r="A17" t="s">
        <v>249</v>
      </c>
      <c r="B17" t="s">
        <v>250</v>
      </c>
      <c r="C17" t="s">
        <v>251</v>
      </c>
      <c r="D17" t="s">
        <v>251</v>
      </c>
      <c r="E17" t="s">
        <v>289</v>
      </c>
      <c r="F17" t="s">
        <v>258</v>
      </c>
      <c r="G17" t="s">
        <v>52</v>
      </c>
      <c r="H17" t="s">
        <v>44</v>
      </c>
      <c r="I17" t="s">
        <v>275</v>
      </c>
      <c r="J17" t="s">
        <v>255</v>
      </c>
      <c r="K17" t="s">
        <v>292</v>
      </c>
      <c r="L17" t="s">
        <v>9</v>
      </c>
      <c r="M17" t="s">
        <v>277</v>
      </c>
      <c r="N17" t="s">
        <v>9</v>
      </c>
    </row>
    <row r="18" spans="1:14" x14ac:dyDescent="0.25">
      <c r="A18" t="s">
        <v>249</v>
      </c>
      <c r="B18" t="s">
        <v>282</v>
      </c>
      <c r="C18" t="s">
        <v>251</v>
      </c>
      <c r="D18" t="s">
        <v>251</v>
      </c>
      <c r="E18" t="s">
        <v>293</v>
      </c>
      <c r="F18" t="s">
        <v>253</v>
      </c>
      <c r="G18" t="s">
        <v>52</v>
      </c>
      <c r="H18" t="s">
        <v>44</v>
      </c>
      <c r="I18" t="s">
        <v>294</v>
      </c>
      <c r="J18" t="s">
        <v>295</v>
      </c>
      <c r="K18" t="s">
        <v>232</v>
      </c>
      <c r="L18" t="s">
        <v>9</v>
      </c>
      <c r="M18" t="s">
        <v>296</v>
      </c>
      <c r="N18" t="s">
        <v>9</v>
      </c>
    </row>
    <row r="19" spans="1:14" x14ac:dyDescent="0.25">
      <c r="A19" t="s">
        <v>249</v>
      </c>
      <c r="B19" t="s">
        <v>297</v>
      </c>
      <c r="C19" t="s">
        <v>251</v>
      </c>
      <c r="D19" t="s">
        <v>251</v>
      </c>
      <c r="E19" t="s">
        <v>293</v>
      </c>
      <c r="F19" t="s">
        <v>253</v>
      </c>
      <c r="G19" t="s">
        <v>52</v>
      </c>
      <c r="H19" t="s">
        <v>44</v>
      </c>
      <c r="I19" t="s">
        <v>298</v>
      </c>
      <c r="J19" t="s">
        <v>299</v>
      </c>
      <c r="K19" t="s">
        <v>226</v>
      </c>
      <c r="L19" t="s">
        <v>9</v>
      </c>
      <c r="M19" t="s">
        <v>300</v>
      </c>
      <c r="N19" t="s">
        <v>9</v>
      </c>
    </row>
    <row r="20" spans="1:14" x14ac:dyDescent="0.25">
      <c r="A20" t="s">
        <v>249</v>
      </c>
      <c r="B20" t="s">
        <v>301</v>
      </c>
      <c r="C20" t="s">
        <v>251</v>
      </c>
      <c r="D20" t="s">
        <v>251</v>
      </c>
      <c r="E20" t="s">
        <v>293</v>
      </c>
      <c r="F20" t="s">
        <v>253</v>
      </c>
      <c r="G20" t="s">
        <v>52</v>
      </c>
      <c r="H20" t="s">
        <v>44</v>
      </c>
      <c r="I20" t="s">
        <v>302</v>
      </c>
      <c r="J20" t="s">
        <v>303</v>
      </c>
      <c r="K20" t="s">
        <v>227</v>
      </c>
      <c r="L20" t="s">
        <v>9</v>
      </c>
      <c r="M20" t="s">
        <v>304</v>
      </c>
      <c r="N20" t="s">
        <v>9</v>
      </c>
    </row>
    <row r="21" spans="1:14" x14ac:dyDescent="0.25">
      <c r="A21" t="s">
        <v>249</v>
      </c>
      <c r="B21" t="s">
        <v>262</v>
      </c>
      <c r="C21" t="s">
        <v>251</v>
      </c>
      <c r="D21" t="s">
        <v>251</v>
      </c>
      <c r="E21" t="s">
        <v>293</v>
      </c>
      <c r="F21" t="s">
        <v>253</v>
      </c>
      <c r="G21" t="s">
        <v>52</v>
      </c>
      <c r="H21" t="s">
        <v>45</v>
      </c>
      <c r="I21" t="s">
        <v>305</v>
      </c>
      <c r="J21" t="s">
        <v>306</v>
      </c>
      <c r="K21" t="s">
        <v>307</v>
      </c>
      <c r="L21" t="s">
        <v>9</v>
      </c>
      <c r="M21" t="s">
        <v>308</v>
      </c>
      <c r="N21" t="s">
        <v>9</v>
      </c>
    </row>
    <row r="22" spans="1:14" x14ac:dyDescent="0.25">
      <c r="A22" t="s">
        <v>249</v>
      </c>
      <c r="B22" t="s">
        <v>250</v>
      </c>
      <c r="C22" t="s">
        <v>251</v>
      </c>
      <c r="D22" t="s">
        <v>251</v>
      </c>
      <c r="E22" t="s">
        <v>293</v>
      </c>
      <c r="F22" t="s">
        <v>253</v>
      </c>
      <c r="G22" t="s">
        <v>52</v>
      </c>
      <c r="H22" t="s">
        <v>45</v>
      </c>
      <c r="I22" t="s">
        <v>309</v>
      </c>
      <c r="J22" t="s">
        <v>255</v>
      </c>
      <c r="K22" t="s">
        <v>310</v>
      </c>
      <c r="L22" t="s">
        <v>9</v>
      </c>
      <c r="M22" t="s">
        <v>311</v>
      </c>
      <c r="N22" t="s">
        <v>9</v>
      </c>
    </row>
    <row r="23" spans="1:14" x14ac:dyDescent="0.25">
      <c r="A23" t="s">
        <v>249</v>
      </c>
      <c r="B23" t="s">
        <v>250</v>
      </c>
      <c r="C23" t="s">
        <v>251</v>
      </c>
      <c r="D23" t="s">
        <v>251</v>
      </c>
      <c r="E23" t="s">
        <v>293</v>
      </c>
      <c r="F23" t="s">
        <v>253</v>
      </c>
      <c r="G23" t="s">
        <v>52</v>
      </c>
      <c r="H23" t="s">
        <v>45</v>
      </c>
      <c r="I23" t="s">
        <v>268</v>
      </c>
      <c r="J23" t="s">
        <v>255</v>
      </c>
      <c r="K23" t="s">
        <v>312</v>
      </c>
      <c r="L23" t="s">
        <v>9</v>
      </c>
      <c r="M23" t="s">
        <v>270</v>
      </c>
      <c r="N23" t="s">
        <v>9</v>
      </c>
    </row>
    <row r="24" spans="1:14" x14ac:dyDescent="0.25">
      <c r="A24" t="s">
        <v>249</v>
      </c>
      <c r="B24" t="s">
        <v>250</v>
      </c>
      <c r="C24" t="s">
        <v>251</v>
      </c>
      <c r="D24" t="s">
        <v>251</v>
      </c>
      <c r="E24" t="s">
        <v>293</v>
      </c>
      <c r="F24" t="s">
        <v>253</v>
      </c>
      <c r="G24" t="s">
        <v>52</v>
      </c>
      <c r="H24" t="s">
        <v>45</v>
      </c>
      <c r="I24" t="s">
        <v>313</v>
      </c>
      <c r="J24" t="s">
        <v>255</v>
      </c>
      <c r="K24" t="s">
        <v>195</v>
      </c>
      <c r="L24" t="s">
        <v>9</v>
      </c>
      <c r="M24" t="s">
        <v>314</v>
      </c>
      <c r="N24" t="s">
        <v>9</v>
      </c>
    </row>
    <row r="25" spans="1:14" x14ac:dyDescent="0.25">
      <c r="A25" t="s">
        <v>249</v>
      </c>
      <c r="B25" t="s">
        <v>250</v>
      </c>
      <c r="C25" t="s">
        <v>251</v>
      </c>
      <c r="D25" t="s">
        <v>251</v>
      </c>
      <c r="E25" t="s">
        <v>293</v>
      </c>
      <c r="F25" t="s">
        <v>253</v>
      </c>
      <c r="G25" t="s">
        <v>52</v>
      </c>
      <c r="H25" t="s">
        <v>45</v>
      </c>
      <c r="I25" t="s">
        <v>315</v>
      </c>
      <c r="J25" t="s">
        <v>255</v>
      </c>
      <c r="K25" t="s">
        <v>193</v>
      </c>
      <c r="L25" t="s">
        <v>9</v>
      </c>
      <c r="M25" t="s">
        <v>316</v>
      </c>
      <c r="N25" t="s">
        <v>9</v>
      </c>
    </row>
    <row r="26" spans="1:14" x14ac:dyDescent="0.25">
      <c r="A26" t="s">
        <v>249</v>
      </c>
      <c r="B26" t="s">
        <v>250</v>
      </c>
      <c r="C26" t="s">
        <v>251</v>
      </c>
      <c r="D26" t="s">
        <v>251</v>
      </c>
      <c r="E26" t="s">
        <v>317</v>
      </c>
      <c r="F26" t="s">
        <v>253</v>
      </c>
      <c r="G26" t="s">
        <v>52</v>
      </c>
      <c r="H26" t="s">
        <v>44</v>
      </c>
      <c r="I26" t="s">
        <v>268</v>
      </c>
      <c r="J26" t="s">
        <v>255</v>
      </c>
      <c r="K26" t="s">
        <v>318</v>
      </c>
      <c r="L26" t="s">
        <v>9</v>
      </c>
      <c r="M26" t="s">
        <v>270</v>
      </c>
      <c r="N26" t="s">
        <v>9</v>
      </c>
    </row>
    <row r="27" spans="1:14" x14ac:dyDescent="0.25">
      <c r="A27" t="s">
        <v>249</v>
      </c>
      <c r="B27" t="s">
        <v>250</v>
      </c>
      <c r="C27" t="s">
        <v>251</v>
      </c>
      <c r="D27" t="s">
        <v>251</v>
      </c>
      <c r="E27" t="s">
        <v>317</v>
      </c>
      <c r="F27" t="s">
        <v>253</v>
      </c>
      <c r="G27" t="s">
        <v>52</v>
      </c>
      <c r="H27" t="s">
        <v>44</v>
      </c>
      <c r="I27" t="s">
        <v>319</v>
      </c>
      <c r="J27" t="s">
        <v>255</v>
      </c>
      <c r="K27" t="s">
        <v>320</v>
      </c>
      <c r="L27" t="s">
        <v>9</v>
      </c>
      <c r="M27" t="s">
        <v>321</v>
      </c>
      <c r="N27" t="s">
        <v>322</v>
      </c>
    </row>
    <row r="28" spans="1:14" x14ac:dyDescent="0.25">
      <c r="A28" t="s">
        <v>249</v>
      </c>
      <c r="B28" t="s">
        <v>250</v>
      </c>
      <c r="C28" t="s">
        <v>251</v>
      </c>
      <c r="D28" t="s">
        <v>251</v>
      </c>
      <c r="E28" t="s">
        <v>317</v>
      </c>
      <c r="F28" t="s">
        <v>253</v>
      </c>
      <c r="G28" t="s">
        <v>52</v>
      </c>
      <c r="H28" t="s">
        <v>45</v>
      </c>
      <c r="I28" t="s">
        <v>268</v>
      </c>
      <c r="J28" t="s">
        <v>255</v>
      </c>
      <c r="K28" t="s">
        <v>205</v>
      </c>
      <c r="L28" t="s">
        <v>9</v>
      </c>
      <c r="M28" t="s">
        <v>323</v>
      </c>
      <c r="N28" t="s">
        <v>9</v>
      </c>
    </row>
    <row r="29" spans="1:14" x14ac:dyDescent="0.25">
      <c r="A29" t="s">
        <v>249</v>
      </c>
      <c r="B29" t="s">
        <v>250</v>
      </c>
      <c r="C29" t="s">
        <v>251</v>
      </c>
      <c r="D29" t="s">
        <v>251</v>
      </c>
      <c r="E29" t="s">
        <v>317</v>
      </c>
      <c r="F29" t="s">
        <v>253</v>
      </c>
      <c r="G29" t="s">
        <v>52</v>
      </c>
      <c r="H29" t="s">
        <v>45</v>
      </c>
      <c r="I29" t="s">
        <v>268</v>
      </c>
      <c r="J29" t="s">
        <v>255</v>
      </c>
      <c r="K29" t="s">
        <v>324</v>
      </c>
      <c r="L29" t="s">
        <v>9</v>
      </c>
      <c r="M29" t="s">
        <v>323</v>
      </c>
      <c r="N29" t="s">
        <v>9</v>
      </c>
    </row>
    <row r="30" spans="1:14" x14ac:dyDescent="0.25">
      <c r="A30" t="s">
        <v>249</v>
      </c>
      <c r="B30" t="s">
        <v>250</v>
      </c>
      <c r="C30" t="s">
        <v>251</v>
      </c>
      <c r="D30" t="s">
        <v>251</v>
      </c>
      <c r="E30" t="s">
        <v>317</v>
      </c>
      <c r="F30" t="s">
        <v>253</v>
      </c>
      <c r="G30" t="s">
        <v>52</v>
      </c>
      <c r="H30" t="s">
        <v>45</v>
      </c>
      <c r="I30" t="s">
        <v>315</v>
      </c>
      <c r="J30" t="s">
        <v>255</v>
      </c>
      <c r="K30" t="s">
        <v>325</v>
      </c>
      <c r="L30" t="s">
        <v>9</v>
      </c>
      <c r="M30" t="s">
        <v>326</v>
      </c>
      <c r="N30" t="s">
        <v>9</v>
      </c>
    </row>
    <row r="31" spans="1:14" x14ac:dyDescent="0.25">
      <c r="A31" t="s">
        <v>249</v>
      </c>
      <c r="B31" t="s">
        <v>301</v>
      </c>
      <c r="C31" t="s">
        <v>251</v>
      </c>
      <c r="D31" t="s">
        <v>251</v>
      </c>
      <c r="E31" t="s">
        <v>317</v>
      </c>
      <c r="F31" t="s">
        <v>253</v>
      </c>
      <c r="G31" t="s">
        <v>52</v>
      </c>
      <c r="H31" t="s">
        <v>45</v>
      </c>
      <c r="I31" t="s">
        <v>302</v>
      </c>
      <c r="J31" t="s">
        <v>303</v>
      </c>
      <c r="K31" t="s">
        <v>210</v>
      </c>
      <c r="L31" t="s">
        <v>9</v>
      </c>
      <c r="M31" t="s">
        <v>304</v>
      </c>
      <c r="N31" t="s">
        <v>9</v>
      </c>
    </row>
    <row r="32" spans="1:14" x14ac:dyDescent="0.25">
      <c r="A32" t="s">
        <v>249</v>
      </c>
      <c r="B32" t="s">
        <v>250</v>
      </c>
      <c r="C32" t="s">
        <v>251</v>
      </c>
      <c r="D32" t="s">
        <v>251</v>
      </c>
      <c r="E32" t="s">
        <v>317</v>
      </c>
      <c r="F32" t="s">
        <v>253</v>
      </c>
      <c r="G32" t="s">
        <v>52</v>
      </c>
      <c r="H32" t="s">
        <v>45</v>
      </c>
      <c r="I32" t="s">
        <v>327</v>
      </c>
      <c r="J32" t="s">
        <v>255</v>
      </c>
      <c r="K32" t="s">
        <v>209</v>
      </c>
      <c r="L32" t="s">
        <v>9</v>
      </c>
      <c r="M32" t="s">
        <v>328</v>
      </c>
      <c r="N32" t="s">
        <v>9</v>
      </c>
    </row>
    <row r="33" spans="1:14" x14ac:dyDescent="0.25">
      <c r="A33" t="s">
        <v>249</v>
      </c>
      <c r="B33" t="s">
        <v>250</v>
      </c>
      <c r="C33" t="s">
        <v>251</v>
      </c>
      <c r="D33" t="s">
        <v>251</v>
      </c>
      <c r="E33" t="s">
        <v>317</v>
      </c>
      <c r="F33" t="s">
        <v>253</v>
      </c>
      <c r="G33" t="s">
        <v>52</v>
      </c>
      <c r="H33" t="s">
        <v>45</v>
      </c>
      <c r="I33" t="s">
        <v>329</v>
      </c>
      <c r="J33" t="s">
        <v>255</v>
      </c>
      <c r="K33" t="s">
        <v>330</v>
      </c>
      <c r="L33" t="s">
        <v>9</v>
      </c>
      <c r="M33" t="s">
        <v>331</v>
      </c>
      <c r="N33" t="s">
        <v>9</v>
      </c>
    </row>
    <row r="34" spans="1:14" x14ac:dyDescent="0.25">
      <c r="A34" t="s">
        <v>249</v>
      </c>
      <c r="B34" t="s">
        <v>250</v>
      </c>
      <c r="C34" t="s">
        <v>251</v>
      </c>
      <c r="D34" t="s">
        <v>251</v>
      </c>
      <c r="E34" t="s">
        <v>317</v>
      </c>
      <c r="F34" t="s">
        <v>253</v>
      </c>
      <c r="G34" t="s">
        <v>52</v>
      </c>
      <c r="H34" t="s">
        <v>45</v>
      </c>
      <c r="I34" t="s">
        <v>329</v>
      </c>
      <c r="J34" t="s">
        <v>255</v>
      </c>
      <c r="K34" t="s">
        <v>332</v>
      </c>
      <c r="L34" t="s">
        <v>9</v>
      </c>
      <c r="M34" t="s">
        <v>331</v>
      </c>
      <c r="N34" t="s">
        <v>9</v>
      </c>
    </row>
    <row r="35" spans="1:14" x14ac:dyDescent="0.25">
      <c r="A35" t="s">
        <v>249</v>
      </c>
      <c r="B35" t="s">
        <v>250</v>
      </c>
      <c r="C35" t="s">
        <v>251</v>
      </c>
      <c r="D35" t="s">
        <v>251</v>
      </c>
      <c r="E35" t="s">
        <v>317</v>
      </c>
      <c r="F35" t="s">
        <v>253</v>
      </c>
      <c r="G35" t="s">
        <v>52</v>
      </c>
      <c r="H35" t="s">
        <v>45</v>
      </c>
      <c r="I35" t="s">
        <v>329</v>
      </c>
      <c r="J35" t="s">
        <v>255</v>
      </c>
      <c r="K35" t="s">
        <v>200</v>
      </c>
      <c r="L35" t="s">
        <v>9</v>
      </c>
      <c r="M35" t="s">
        <v>331</v>
      </c>
      <c r="N35" t="s">
        <v>9</v>
      </c>
    </row>
    <row r="36" spans="1:14" x14ac:dyDescent="0.25">
      <c r="A36" t="s">
        <v>249</v>
      </c>
      <c r="B36" t="s">
        <v>282</v>
      </c>
      <c r="C36" t="s">
        <v>251</v>
      </c>
      <c r="D36" t="s">
        <v>251</v>
      </c>
      <c r="E36" t="s">
        <v>317</v>
      </c>
      <c r="F36" t="s">
        <v>253</v>
      </c>
      <c r="G36" t="s">
        <v>52</v>
      </c>
      <c r="H36" t="s">
        <v>45</v>
      </c>
      <c r="I36" t="s">
        <v>333</v>
      </c>
      <c r="J36" t="s">
        <v>334</v>
      </c>
      <c r="K36" t="s">
        <v>335</v>
      </c>
      <c r="L36" t="s">
        <v>9</v>
      </c>
      <c r="M36" t="s">
        <v>336</v>
      </c>
      <c r="N36" t="s">
        <v>9</v>
      </c>
    </row>
    <row r="37" spans="1:14" x14ac:dyDescent="0.25">
      <c r="A37" t="s">
        <v>249</v>
      </c>
      <c r="B37" t="s">
        <v>250</v>
      </c>
      <c r="C37" t="s">
        <v>251</v>
      </c>
      <c r="D37" t="s">
        <v>251</v>
      </c>
      <c r="E37" t="s">
        <v>317</v>
      </c>
      <c r="F37" t="s">
        <v>253</v>
      </c>
      <c r="G37" t="s">
        <v>52</v>
      </c>
      <c r="H37" t="s">
        <v>45</v>
      </c>
      <c r="I37" t="s">
        <v>337</v>
      </c>
      <c r="J37" t="s">
        <v>255</v>
      </c>
      <c r="K37" t="s">
        <v>197</v>
      </c>
      <c r="L37" t="s">
        <v>9</v>
      </c>
      <c r="M37" t="s">
        <v>338</v>
      </c>
      <c r="N37" t="s">
        <v>9</v>
      </c>
    </row>
    <row r="38" spans="1:14" x14ac:dyDescent="0.25">
      <c r="A38" t="s">
        <v>249</v>
      </c>
      <c r="B38" t="s">
        <v>250</v>
      </c>
      <c r="C38" t="s">
        <v>251</v>
      </c>
      <c r="D38" t="s">
        <v>251</v>
      </c>
      <c r="E38" t="s">
        <v>317</v>
      </c>
      <c r="F38" t="s">
        <v>258</v>
      </c>
      <c r="G38" t="s">
        <v>52</v>
      </c>
      <c r="H38" t="s">
        <v>44</v>
      </c>
      <c r="I38" t="s">
        <v>327</v>
      </c>
      <c r="J38" t="s">
        <v>255</v>
      </c>
      <c r="K38" t="s">
        <v>339</v>
      </c>
      <c r="L38" t="s">
        <v>9</v>
      </c>
      <c r="M38" t="s">
        <v>340</v>
      </c>
      <c r="N38" t="s">
        <v>9</v>
      </c>
    </row>
    <row r="39" spans="1:14" x14ac:dyDescent="0.25">
      <c r="A39" t="s">
        <v>249</v>
      </c>
      <c r="B39" t="s">
        <v>282</v>
      </c>
      <c r="C39" t="s">
        <v>251</v>
      </c>
      <c r="D39" t="s">
        <v>251</v>
      </c>
      <c r="E39" t="s">
        <v>317</v>
      </c>
      <c r="F39" t="s">
        <v>258</v>
      </c>
      <c r="G39" t="s">
        <v>52</v>
      </c>
      <c r="H39" t="s">
        <v>44</v>
      </c>
      <c r="I39" t="s">
        <v>333</v>
      </c>
      <c r="J39" t="s">
        <v>334</v>
      </c>
      <c r="K39" t="s">
        <v>341</v>
      </c>
      <c r="L39" t="s">
        <v>9</v>
      </c>
      <c r="M39" t="s">
        <v>336</v>
      </c>
      <c r="N39" t="s">
        <v>342</v>
      </c>
    </row>
    <row r="40" spans="1:14" x14ac:dyDescent="0.25">
      <c r="A40" t="s">
        <v>249</v>
      </c>
      <c r="B40" t="s">
        <v>301</v>
      </c>
      <c r="C40" t="s">
        <v>251</v>
      </c>
      <c r="D40" t="s">
        <v>251</v>
      </c>
      <c r="E40" t="s">
        <v>317</v>
      </c>
      <c r="F40" t="s">
        <v>258</v>
      </c>
      <c r="G40" t="s">
        <v>52</v>
      </c>
      <c r="H40" t="s">
        <v>45</v>
      </c>
      <c r="I40" t="s">
        <v>302</v>
      </c>
      <c r="J40" t="s">
        <v>303</v>
      </c>
      <c r="K40" t="s">
        <v>343</v>
      </c>
      <c r="L40" t="s">
        <v>9</v>
      </c>
      <c r="M40" t="s">
        <v>304</v>
      </c>
      <c r="N40" t="s">
        <v>9</v>
      </c>
    </row>
    <row r="41" spans="1:14" x14ac:dyDescent="0.25">
      <c r="A41" t="s">
        <v>249</v>
      </c>
      <c r="B41" t="s">
        <v>282</v>
      </c>
      <c r="C41" t="s">
        <v>251</v>
      </c>
      <c r="D41" t="s">
        <v>251</v>
      </c>
      <c r="E41" t="s">
        <v>317</v>
      </c>
      <c r="F41" t="s">
        <v>258</v>
      </c>
      <c r="G41" t="s">
        <v>52</v>
      </c>
      <c r="H41" t="s">
        <v>45</v>
      </c>
      <c r="I41" t="s">
        <v>294</v>
      </c>
      <c r="J41" t="s">
        <v>295</v>
      </c>
      <c r="K41" t="s">
        <v>344</v>
      </c>
      <c r="L41" t="s">
        <v>9</v>
      </c>
      <c r="M41" t="s">
        <v>296</v>
      </c>
      <c r="N41" t="s">
        <v>9</v>
      </c>
    </row>
    <row r="42" spans="1:14" x14ac:dyDescent="0.25">
      <c r="A42" t="s">
        <v>249</v>
      </c>
      <c r="B42" t="s">
        <v>250</v>
      </c>
      <c r="C42" t="s">
        <v>251</v>
      </c>
      <c r="D42" t="s">
        <v>251</v>
      </c>
      <c r="E42" t="s">
        <v>345</v>
      </c>
      <c r="F42" t="s">
        <v>253</v>
      </c>
      <c r="G42" t="s">
        <v>52</v>
      </c>
      <c r="H42" t="s">
        <v>45</v>
      </c>
      <c r="I42" t="s">
        <v>268</v>
      </c>
      <c r="J42" t="s">
        <v>255</v>
      </c>
      <c r="K42" t="s">
        <v>230</v>
      </c>
      <c r="L42" t="s">
        <v>9</v>
      </c>
      <c r="M42" t="s">
        <v>346</v>
      </c>
      <c r="N42" t="s">
        <v>9</v>
      </c>
    </row>
    <row r="43" spans="1:14" x14ac:dyDescent="0.25">
      <c r="A43" t="s">
        <v>249</v>
      </c>
      <c r="B43" t="s">
        <v>250</v>
      </c>
      <c r="C43" t="s">
        <v>251</v>
      </c>
      <c r="D43" t="s">
        <v>251</v>
      </c>
      <c r="E43" t="s">
        <v>345</v>
      </c>
      <c r="F43" t="s">
        <v>253</v>
      </c>
      <c r="G43" t="s">
        <v>52</v>
      </c>
      <c r="H43" t="s">
        <v>45</v>
      </c>
      <c r="I43" t="s">
        <v>329</v>
      </c>
      <c r="J43" t="s">
        <v>255</v>
      </c>
      <c r="K43" t="s">
        <v>347</v>
      </c>
      <c r="L43" t="s">
        <v>9</v>
      </c>
      <c r="M43" t="s">
        <v>331</v>
      </c>
      <c r="N43" t="s">
        <v>9</v>
      </c>
    </row>
    <row r="44" spans="1:14" x14ac:dyDescent="0.25">
      <c r="A44" t="s">
        <v>249</v>
      </c>
      <c r="B44" t="s">
        <v>250</v>
      </c>
      <c r="C44" t="s">
        <v>251</v>
      </c>
      <c r="D44" t="s">
        <v>251</v>
      </c>
      <c r="E44" t="s">
        <v>345</v>
      </c>
      <c r="F44" t="s">
        <v>253</v>
      </c>
      <c r="G44" t="s">
        <v>52</v>
      </c>
      <c r="H44" t="s">
        <v>45</v>
      </c>
      <c r="I44" t="s">
        <v>329</v>
      </c>
      <c r="J44" t="s">
        <v>255</v>
      </c>
      <c r="K44" t="s">
        <v>223</v>
      </c>
      <c r="L44" t="s">
        <v>9</v>
      </c>
      <c r="M44" t="s">
        <v>331</v>
      </c>
      <c r="N44" t="s">
        <v>9</v>
      </c>
    </row>
    <row r="45" spans="1:14" x14ac:dyDescent="0.25">
      <c r="A45" t="s">
        <v>249</v>
      </c>
      <c r="B45" t="s">
        <v>250</v>
      </c>
      <c r="C45" t="s">
        <v>251</v>
      </c>
      <c r="D45" t="s">
        <v>251</v>
      </c>
      <c r="E45" t="s">
        <v>348</v>
      </c>
      <c r="F45" t="s">
        <v>253</v>
      </c>
      <c r="G45" t="s">
        <v>52</v>
      </c>
      <c r="H45" t="s">
        <v>45</v>
      </c>
      <c r="I45" t="s">
        <v>268</v>
      </c>
      <c r="J45" t="s">
        <v>255</v>
      </c>
      <c r="K45" t="s">
        <v>217</v>
      </c>
      <c r="L45" t="s">
        <v>9</v>
      </c>
      <c r="M45" t="s">
        <v>346</v>
      </c>
      <c r="N45" t="s">
        <v>9</v>
      </c>
    </row>
    <row r="46" spans="1:14" x14ac:dyDescent="0.25">
      <c r="A46" t="s">
        <v>249</v>
      </c>
      <c r="B46" t="s">
        <v>250</v>
      </c>
      <c r="C46" t="s">
        <v>251</v>
      </c>
      <c r="D46" t="s">
        <v>251</v>
      </c>
      <c r="E46" t="s">
        <v>348</v>
      </c>
      <c r="F46" t="s">
        <v>253</v>
      </c>
      <c r="G46" t="s">
        <v>52</v>
      </c>
      <c r="H46" t="s">
        <v>45</v>
      </c>
      <c r="I46" t="s">
        <v>268</v>
      </c>
      <c r="J46" t="s">
        <v>255</v>
      </c>
      <c r="K46" t="s">
        <v>218</v>
      </c>
      <c r="L46" t="s">
        <v>9</v>
      </c>
      <c r="M46" t="s">
        <v>346</v>
      </c>
      <c r="N46" t="s">
        <v>9</v>
      </c>
    </row>
    <row r="47" spans="1:14" x14ac:dyDescent="0.25">
      <c r="A47" t="s">
        <v>249</v>
      </c>
      <c r="B47" t="s">
        <v>250</v>
      </c>
      <c r="C47" t="s">
        <v>251</v>
      </c>
      <c r="D47" t="s">
        <v>251</v>
      </c>
      <c r="E47" t="s">
        <v>348</v>
      </c>
      <c r="F47" t="s">
        <v>253</v>
      </c>
      <c r="G47" t="s">
        <v>52</v>
      </c>
      <c r="H47" t="s">
        <v>45</v>
      </c>
      <c r="I47" t="s">
        <v>315</v>
      </c>
      <c r="J47" t="s">
        <v>255</v>
      </c>
      <c r="K47" t="s">
        <v>219</v>
      </c>
      <c r="L47" t="s">
        <v>9</v>
      </c>
      <c r="M47" t="s">
        <v>349</v>
      </c>
      <c r="N47" t="s">
        <v>9</v>
      </c>
    </row>
    <row r="48" spans="1:14" x14ac:dyDescent="0.25">
      <c r="A48" t="s">
        <v>249</v>
      </c>
      <c r="B48" t="s">
        <v>282</v>
      </c>
      <c r="C48" t="s">
        <v>251</v>
      </c>
      <c r="D48" t="s">
        <v>251</v>
      </c>
      <c r="E48" t="s">
        <v>348</v>
      </c>
      <c r="F48" t="s">
        <v>253</v>
      </c>
      <c r="G48" t="s">
        <v>52</v>
      </c>
      <c r="H48" t="s">
        <v>45</v>
      </c>
      <c r="I48" t="s">
        <v>294</v>
      </c>
      <c r="J48" t="s">
        <v>295</v>
      </c>
      <c r="K48" t="s">
        <v>220</v>
      </c>
      <c r="L48" t="s">
        <v>9</v>
      </c>
      <c r="M48" t="s">
        <v>296</v>
      </c>
      <c r="N48" t="s">
        <v>9</v>
      </c>
    </row>
    <row r="49" spans="1:14" x14ac:dyDescent="0.25">
      <c r="A49" t="s">
        <v>249</v>
      </c>
      <c r="B49" t="s">
        <v>250</v>
      </c>
      <c r="C49" t="s">
        <v>251</v>
      </c>
      <c r="D49" t="s">
        <v>251</v>
      </c>
      <c r="E49" t="s">
        <v>348</v>
      </c>
      <c r="F49" t="s">
        <v>258</v>
      </c>
      <c r="G49" t="s">
        <v>52</v>
      </c>
      <c r="H49" t="s">
        <v>44</v>
      </c>
      <c r="I49" t="s">
        <v>350</v>
      </c>
      <c r="J49" t="s">
        <v>255</v>
      </c>
      <c r="K49" t="s">
        <v>351</v>
      </c>
      <c r="L49" t="s">
        <v>9</v>
      </c>
      <c r="M49" t="s">
        <v>352</v>
      </c>
      <c r="N49" t="s">
        <v>9</v>
      </c>
    </row>
    <row r="50" spans="1:14" x14ac:dyDescent="0.25">
      <c r="A50" t="s">
        <v>249</v>
      </c>
      <c r="B50" t="s">
        <v>282</v>
      </c>
      <c r="C50" t="s">
        <v>251</v>
      </c>
      <c r="D50" t="s">
        <v>251</v>
      </c>
      <c r="E50" t="s">
        <v>348</v>
      </c>
      <c r="F50" t="s">
        <v>258</v>
      </c>
      <c r="G50" t="s">
        <v>52</v>
      </c>
      <c r="H50" t="s">
        <v>45</v>
      </c>
      <c r="I50" t="s">
        <v>294</v>
      </c>
      <c r="J50" t="s">
        <v>295</v>
      </c>
      <c r="K50" t="s">
        <v>353</v>
      </c>
      <c r="L50" t="s">
        <v>9</v>
      </c>
      <c r="M50" t="s">
        <v>296</v>
      </c>
      <c r="N50" t="s">
        <v>9</v>
      </c>
    </row>
    <row r="51" spans="1:14" x14ac:dyDescent="0.25">
      <c r="A51" t="s">
        <v>249</v>
      </c>
      <c r="B51" t="s">
        <v>250</v>
      </c>
      <c r="C51" t="s">
        <v>251</v>
      </c>
      <c r="D51" t="s">
        <v>251</v>
      </c>
      <c r="E51" t="s">
        <v>348</v>
      </c>
      <c r="F51" t="s">
        <v>258</v>
      </c>
      <c r="G51" t="s">
        <v>52</v>
      </c>
      <c r="H51" t="s">
        <v>45</v>
      </c>
      <c r="I51" t="s">
        <v>354</v>
      </c>
      <c r="J51" t="s">
        <v>255</v>
      </c>
      <c r="K51" t="s">
        <v>355</v>
      </c>
      <c r="L51" t="s">
        <v>9</v>
      </c>
      <c r="M51" t="s">
        <v>356</v>
      </c>
      <c r="N51" t="s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C1301-E70B-4FEB-856F-ACAAE316318F}">
  <dimension ref="A1:P77"/>
  <sheetViews>
    <sheetView tabSelected="1" workbookViewId="0">
      <selection sqref="A1:G1"/>
    </sheetView>
  </sheetViews>
  <sheetFormatPr defaultRowHeight="14.4" x14ac:dyDescent="0.3"/>
  <cols>
    <col min="1" max="2" width="5.6640625" style="224" customWidth="1"/>
    <col min="3" max="3" width="7.5546875" style="224" customWidth="1"/>
    <col min="4" max="4" width="4.6640625" style="217" customWidth="1"/>
    <col min="5" max="5" width="28.33203125" style="216" customWidth="1"/>
    <col min="6" max="6" width="24.6640625" style="216" customWidth="1"/>
    <col min="7" max="7" width="11.6640625" style="216" customWidth="1"/>
    <col min="8" max="16384" width="8.88671875" style="213"/>
  </cols>
  <sheetData>
    <row r="1" spans="1:7" ht="25.8" x14ac:dyDescent="0.3">
      <c r="A1" s="228" t="s">
        <v>177</v>
      </c>
      <c r="B1" s="228"/>
      <c r="C1" s="228"/>
      <c r="D1" s="228"/>
      <c r="E1" s="228"/>
      <c r="F1" s="228"/>
      <c r="G1" s="228"/>
    </row>
    <row r="2" spans="1:7" ht="46.5" customHeight="1" x14ac:dyDescent="0.3">
      <c r="A2" s="229" t="s">
        <v>178</v>
      </c>
      <c r="B2" s="229"/>
      <c r="C2" s="229"/>
      <c r="D2" s="229"/>
      <c r="E2" s="229"/>
      <c r="F2" s="229"/>
      <c r="G2" s="229"/>
    </row>
    <row r="3" spans="1:7" ht="21" x14ac:dyDescent="0.3">
      <c r="A3" s="230"/>
      <c r="B3" s="230"/>
      <c r="C3" s="230"/>
      <c r="D3" s="230"/>
      <c r="E3" s="230"/>
      <c r="F3" s="230"/>
      <c r="G3" s="230"/>
    </row>
    <row r="4" spans="1:7" ht="66.599999999999994" x14ac:dyDescent="0.3">
      <c r="A4" s="214" t="s">
        <v>179</v>
      </c>
      <c r="B4" s="214" t="s">
        <v>180</v>
      </c>
      <c r="C4" s="214" t="s">
        <v>181</v>
      </c>
      <c r="D4" s="215" t="s">
        <v>182</v>
      </c>
      <c r="G4" s="217" t="s">
        <v>183</v>
      </c>
    </row>
    <row r="5" spans="1:7" ht="22.5" customHeight="1" x14ac:dyDescent="0.3">
      <c r="A5" s="218" t="s">
        <v>184</v>
      </c>
      <c r="B5" s="219"/>
      <c r="C5" s="218" t="s">
        <v>185</v>
      </c>
      <c r="D5" s="220"/>
      <c r="E5" s="221" t="s">
        <v>186</v>
      </c>
      <c r="F5" s="221" t="s">
        <v>187</v>
      </c>
      <c r="G5" s="222"/>
    </row>
    <row r="6" spans="1:7" ht="22.5" customHeight="1" x14ac:dyDescent="0.3">
      <c r="A6" s="218"/>
      <c r="B6" s="219"/>
      <c r="C6" s="218" t="s">
        <v>188</v>
      </c>
      <c r="D6" s="220"/>
      <c r="E6" s="223" t="s">
        <v>189</v>
      </c>
      <c r="F6" s="223" t="s">
        <v>190</v>
      </c>
      <c r="G6" s="222"/>
    </row>
    <row r="7" spans="1:7" ht="22.5" customHeight="1" x14ac:dyDescent="0.3">
      <c r="A7" s="218"/>
      <c r="B7" s="219"/>
      <c r="C7" s="218" t="s">
        <v>191</v>
      </c>
      <c r="D7" s="220"/>
      <c r="E7" s="223" t="s">
        <v>192</v>
      </c>
      <c r="F7" s="223" t="s">
        <v>193</v>
      </c>
      <c r="G7" s="222"/>
    </row>
    <row r="8" spans="1:7" ht="22.5" customHeight="1" x14ac:dyDescent="0.3">
      <c r="A8" s="218"/>
      <c r="B8" s="219"/>
      <c r="C8" s="218"/>
      <c r="D8" s="220"/>
      <c r="E8" s="223" t="s">
        <v>194</v>
      </c>
      <c r="F8" s="223" t="s">
        <v>195</v>
      </c>
      <c r="G8" s="222"/>
    </row>
    <row r="9" spans="1:7" ht="22.5" customHeight="1" x14ac:dyDescent="0.3">
      <c r="A9" s="218"/>
      <c r="B9" s="219"/>
      <c r="C9" s="218" t="s">
        <v>196</v>
      </c>
      <c r="D9" s="220"/>
      <c r="E9" s="223" t="s">
        <v>197</v>
      </c>
      <c r="F9" s="223" t="s">
        <v>198</v>
      </c>
      <c r="G9" s="222"/>
    </row>
    <row r="10" spans="1:7" ht="22.5" customHeight="1" x14ac:dyDescent="0.3">
      <c r="A10" s="218"/>
      <c r="B10" s="219"/>
      <c r="C10" s="218"/>
      <c r="D10" s="220"/>
      <c r="E10" s="223" t="s">
        <v>199</v>
      </c>
      <c r="F10" s="223" t="s">
        <v>200</v>
      </c>
      <c r="G10" s="222"/>
    </row>
    <row r="11" spans="1:7" ht="22.5" customHeight="1" x14ac:dyDescent="0.3">
      <c r="A11" s="218" t="s">
        <v>201</v>
      </c>
      <c r="B11" s="219"/>
      <c r="C11" s="218" t="s">
        <v>185</v>
      </c>
      <c r="D11" s="220"/>
      <c r="E11" s="221" t="s">
        <v>202</v>
      </c>
      <c r="F11" s="221" t="s">
        <v>187</v>
      </c>
      <c r="G11" s="222"/>
    </row>
    <row r="12" spans="1:7" ht="22.5" customHeight="1" x14ac:dyDescent="0.3">
      <c r="A12" s="218"/>
      <c r="B12" s="219"/>
      <c r="C12" s="218" t="s">
        <v>188</v>
      </c>
      <c r="D12" s="220"/>
      <c r="E12" s="221" t="s">
        <v>203</v>
      </c>
      <c r="F12" s="221" t="s">
        <v>190</v>
      </c>
      <c r="G12" s="222"/>
    </row>
    <row r="13" spans="1:7" ht="22.5" customHeight="1" x14ac:dyDescent="0.3">
      <c r="A13" s="218" t="s">
        <v>204</v>
      </c>
      <c r="B13" s="219"/>
      <c r="C13" s="218" t="s">
        <v>196</v>
      </c>
      <c r="D13" s="220"/>
      <c r="E13" s="221" t="s">
        <v>205</v>
      </c>
      <c r="F13" s="221" t="s">
        <v>206</v>
      </c>
      <c r="G13" s="222"/>
    </row>
    <row r="14" spans="1:7" ht="22.5" customHeight="1" x14ac:dyDescent="0.3">
      <c r="A14" s="218"/>
      <c r="B14" s="219"/>
      <c r="C14" s="218"/>
      <c r="D14" s="220"/>
      <c r="E14" s="221" t="s">
        <v>207</v>
      </c>
      <c r="F14" s="221" t="s">
        <v>208</v>
      </c>
      <c r="G14" s="222"/>
    </row>
    <row r="15" spans="1:7" ht="22.5" customHeight="1" x14ac:dyDescent="0.3">
      <c r="A15" s="218"/>
      <c r="B15" s="219"/>
      <c r="C15" s="218"/>
      <c r="D15" s="220"/>
      <c r="E15" s="221" t="s">
        <v>209</v>
      </c>
      <c r="F15" s="221"/>
      <c r="G15" s="222"/>
    </row>
    <row r="16" spans="1:7" ht="22.5" customHeight="1" x14ac:dyDescent="0.3">
      <c r="A16" s="218"/>
      <c r="B16" s="219"/>
      <c r="C16" s="218"/>
      <c r="D16" s="220"/>
      <c r="E16" s="221" t="s">
        <v>210</v>
      </c>
      <c r="F16" s="221"/>
      <c r="G16" s="222"/>
    </row>
    <row r="17" spans="1:16" ht="22.5" customHeight="1" x14ac:dyDescent="0.3">
      <c r="A17" s="218" t="s">
        <v>211</v>
      </c>
      <c r="B17" s="219"/>
      <c r="C17" s="218" t="s">
        <v>185</v>
      </c>
      <c r="D17" s="220"/>
      <c r="E17" s="221" t="s">
        <v>202</v>
      </c>
      <c r="F17" s="221" t="s">
        <v>186</v>
      </c>
      <c r="G17" s="222"/>
    </row>
    <row r="18" spans="1:16" ht="22.5" customHeight="1" x14ac:dyDescent="0.3">
      <c r="A18" s="218"/>
      <c r="B18" s="219"/>
      <c r="C18" s="218" t="s">
        <v>188</v>
      </c>
      <c r="D18" s="220"/>
      <c r="E18" s="221" t="s">
        <v>203</v>
      </c>
      <c r="F18" s="221" t="s">
        <v>189</v>
      </c>
      <c r="G18" s="222"/>
      <c r="K18" s="224"/>
      <c r="L18" s="225"/>
      <c r="M18" s="224"/>
      <c r="N18" s="217"/>
      <c r="O18" s="226"/>
      <c r="P18" s="226"/>
    </row>
    <row r="19" spans="1:16" ht="22.5" customHeight="1" x14ac:dyDescent="0.3">
      <c r="A19" s="218" t="s">
        <v>212</v>
      </c>
      <c r="B19" s="219"/>
      <c r="C19" s="218" t="s">
        <v>191</v>
      </c>
      <c r="D19" s="220"/>
      <c r="E19" s="223" t="s">
        <v>213</v>
      </c>
      <c r="F19" s="223" t="s">
        <v>193</v>
      </c>
      <c r="G19" s="222"/>
    </row>
    <row r="20" spans="1:16" ht="22.5" customHeight="1" x14ac:dyDescent="0.3">
      <c r="A20" s="218"/>
      <c r="B20" s="219"/>
      <c r="C20" s="218"/>
      <c r="D20" s="220"/>
      <c r="E20" s="223" t="s">
        <v>192</v>
      </c>
      <c r="F20" s="223" t="s">
        <v>195</v>
      </c>
      <c r="G20" s="222"/>
    </row>
    <row r="21" spans="1:16" ht="22.5" customHeight="1" x14ac:dyDescent="0.3">
      <c r="A21" s="218"/>
      <c r="B21" s="219"/>
      <c r="C21" s="218" t="s">
        <v>214</v>
      </c>
      <c r="D21" s="220"/>
      <c r="E21" s="221" t="s">
        <v>197</v>
      </c>
      <c r="F21" s="221" t="s">
        <v>200</v>
      </c>
      <c r="G21" s="222"/>
      <c r="I21" s="227"/>
      <c r="J21" s="226"/>
      <c r="K21" s="224"/>
      <c r="L21" s="225"/>
      <c r="M21" s="224"/>
      <c r="N21" s="217"/>
      <c r="O21" s="226"/>
      <c r="P21" s="226"/>
    </row>
    <row r="22" spans="1:16" ht="22.5" customHeight="1" x14ac:dyDescent="0.3">
      <c r="A22" s="218"/>
      <c r="B22" s="219"/>
      <c r="C22" s="218"/>
      <c r="D22" s="220"/>
      <c r="E22" s="223" t="s">
        <v>199</v>
      </c>
      <c r="F22" s="221" t="s">
        <v>198</v>
      </c>
      <c r="G22" s="222"/>
      <c r="K22" s="224"/>
      <c r="L22" s="225"/>
      <c r="M22" s="224"/>
      <c r="N22" s="217"/>
      <c r="O22" s="227"/>
      <c r="P22" s="227"/>
    </row>
    <row r="23" spans="1:16" ht="22.5" customHeight="1" x14ac:dyDescent="0.3">
      <c r="A23" s="218" t="s">
        <v>215</v>
      </c>
      <c r="B23" s="219"/>
      <c r="C23" s="218" t="s">
        <v>196</v>
      </c>
      <c r="D23" s="220"/>
      <c r="E23" s="221" t="s">
        <v>209</v>
      </c>
      <c r="F23" s="221" t="s">
        <v>208</v>
      </c>
      <c r="G23" s="222"/>
      <c r="K23" s="224"/>
      <c r="L23" s="225"/>
      <c r="M23" s="224"/>
      <c r="N23" s="217"/>
      <c r="O23" s="227"/>
      <c r="P23" s="227"/>
    </row>
    <row r="24" spans="1:16" ht="22.5" customHeight="1" x14ac:dyDescent="0.3">
      <c r="A24" s="218"/>
      <c r="B24" s="219"/>
      <c r="C24" s="218"/>
      <c r="D24" s="220"/>
      <c r="E24" s="222" t="s">
        <v>210</v>
      </c>
      <c r="F24" s="221" t="s">
        <v>206</v>
      </c>
      <c r="G24" s="222"/>
    </row>
    <row r="25" spans="1:16" ht="22.5" customHeight="1" x14ac:dyDescent="0.3">
      <c r="A25" s="218"/>
      <c r="B25" s="219"/>
      <c r="C25" s="218" t="s">
        <v>216</v>
      </c>
      <c r="D25" s="220"/>
      <c r="E25" s="221" t="s">
        <v>217</v>
      </c>
      <c r="F25" s="221" t="s">
        <v>218</v>
      </c>
      <c r="G25" s="222"/>
      <c r="K25" s="224"/>
      <c r="L25" s="225"/>
      <c r="M25" s="224"/>
      <c r="N25" s="217"/>
      <c r="O25" s="226"/>
      <c r="P25" s="226"/>
    </row>
    <row r="26" spans="1:16" ht="22.5" customHeight="1" x14ac:dyDescent="0.3">
      <c r="A26" s="218"/>
      <c r="B26" s="219"/>
      <c r="C26" s="218"/>
      <c r="D26" s="220"/>
      <c r="E26" s="221" t="s">
        <v>219</v>
      </c>
      <c r="F26" s="221" t="s">
        <v>220</v>
      </c>
      <c r="G26" s="222"/>
      <c r="M26" s="217"/>
      <c r="N26" s="216"/>
      <c r="O26" s="216"/>
    </row>
    <row r="27" spans="1:16" ht="22.5" customHeight="1" x14ac:dyDescent="0.3">
      <c r="A27" s="218"/>
      <c r="B27" s="219"/>
      <c r="C27" s="218" t="s">
        <v>221</v>
      </c>
      <c r="D27" s="220"/>
      <c r="E27" s="222" t="s">
        <v>222</v>
      </c>
      <c r="F27" s="222" t="s">
        <v>223</v>
      </c>
      <c r="G27" s="222"/>
    </row>
    <row r="28" spans="1:16" ht="22.5" customHeight="1" x14ac:dyDescent="0.3">
      <c r="A28" s="218" t="s">
        <v>224</v>
      </c>
      <c r="B28" s="219"/>
      <c r="C28" s="218" t="s">
        <v>225</v>
      </c>
      <c r="D28" s="220"/>
      <c r="E28" s="221" t="s">
        <v>226</v>
      </c>
      <c r="F28" s="221" t="s">
        <v>227</v>
      </c>
      <c r="G28" s="222"/>
    </row>
    <row r="29" spans="1:16" ht="22.5" customHeight="1" x14ac:dyDescent="0.3">
      <c r="A29" s="218"/>
      <c r="B29" s="219"/>
      <c r="C29" s="218" t="s">
        <v>191</v>
      </c>
      <c r="D29" s="220"/>
      <c r="E29" s="222" t="s">
        <v>213</v>
      </c>
      <c r="F29" s="222" t="s">
        <v>195</v>
      </c>
      <c r="G29" s="222"/>
    </row>
    <row r="30" spans="1:16" ht="22.5" customHeight="1" x14ac:dyDescent="0.3">
      <c r="A30" s="218"/>
      <c r="B30" s="219"/>
      <c r="C30" s="218"/>
      <c r="D30" s="220"/>
      <c r="E30" s="222" t="s">
        <v>192</v>
      </c>
      <c r="F30" s="222" t="s">
        <v>194</v>
      </c>
      <c r="G30" s="222"/>
    </row>
    <row r="31" spans="1:16" ht="22.5" customHeight="1" x14ac:dyDescent="0.3">
      <c r="A31" s="218"/>
      <c r="B31" s="219"/>
      <c r="C31" s="218" t="s">
        <v>214</v>
      </c>
      <c r="D31" s="220"/>
      <c r="E31" s="222" t="s">
        <v>197</v>
      </c>
      <c r="F31" s="222" t="s">
        <v>199</v>
      </c>
      <c r="G31" s="222"/>
    </row>
    <row r="32" spans="1:16" ht="22.5" customHeight="1" x14ac:dyDescent="0.3">
      <c r="A32" s="218"/>
      <c r="B32" s="219"/>
      <c r="C32" s="218"/>
      <c r="D32" s="220"/>
      <c r="E32" s="222" t="s">
        <v>200</v>
      </c>
      <c r="F32" s="222" t="s">
        <v>198</v>
      </c>
      <c r="G32" s="222"/>
    </row>
    <row r="33" spans="1:7" ht="22.5" customHeight="1" x14ac:dyDescent="0.3">
      <c r="A33" s="218" t="s">
        <v>228</v>
      </c>
      <c r="B33" s="219"/>
      <c r="C33" s="218" t="s">
        <v>214</v>
      </c>
      <c r="D33" s="220"/>
      <c r="E33" s="222" t="s">
        <v>209</v>
      </c>
      <c r="F33" s="222" t="s">
        <v>229</v>
      </c>
      <c r="G33" s="222"/>
    </row>
    <row r="34" spans="1:7" ht="22.5" customHeight="1" x14ac:dyDescent="0.3">
      <c r="A34" s="218"/>
      <c r="B34" s="219"/>
      <c r="C34" s="218"/>
      <c r="D34" s="220"/>
      <c r="E34" s="222" t="s">
        <v>210</v>
      </c>
      <c r="F34" s="222" t="s">
        <v>205</v>
      </c>
      <c r="G34" s="222"/>
    </row>
    <row r="35" spans="1:7" ht="22.5" customHeight="1" x14ac:dyDescent="0.3">
      <c r="A35" s="218"/>
      <c r="B35" s="219"/>
      <c r="C35" s="218" t="s">
        <v>216</v>
      </c>
      <c r="D35" s="220"/>
      <c r="E35" s="222" t="s">
        <v>217</v>
      </c>
      <c r="F35" s="222" t="s">
        <v>220</v>
      </c>
      <c r="G35" s="222"/>
    </row>
    <row r="36" spans="1:7" ht="22.5" customHeight="1" x14ac:dyDescent="0.3">
      <c r="A36" s="218"/>
      <c r="B36" s="219"/>
      <c r="C36" s="218"/>
      <c r="D36" s="220"/>
      <c r="E36" s="222" t="s">
        <v>219</v>
      </c>
      <c r="F36" s="222" t="s">
        <v>218</v>
      </c>
      <c r="G36" s="222"/>
    </row>
    <row r="37" spans="1:7" ht="22.5" customHeight="1" x14ac:dyDescent="0.3">
      <c r="A37" s="218"/>
      <c r="B37" s="219"/>
      <c r="C37" s="218" t="s">
        <v>221</v>
      </c>
      <c r="D37" s="220"/>
      <c r="E37" s="222" t="s">
        <v>230</v>
      </c>
      <c r="F37" s="222" t="s">
        <v>223</v>
      </c>
      <c r="G37" s="222"/>
    </row>
    <row r="38" spans="1:7" ht="22.5" customHeight="1" x14ac:dyDescent="0.3">
      <c r="A38" s="218" t="s">
        <v>231</v>
      </c>
      <c r="B38" s="219"/>
      <c r="C38" s="218" t="s">
        <v>225</v>
      </c>
      <c r="D38" s="220"/>
      <c r="E38" s="222" t="s">
        <v>232</v>
      </c>
      <c r="F38" s="222" t="s">
        <v>227</v>
      </c>
      <c r="G38" s="222"/>
    </row>
    <row r="39" spans="1:7" ht="22.5" customHeight="1" x14ac:dyDescent="0.3">
      <c r="A39" s="218"/>
      <c r="B39" s="219"/>
      <c r="C39" s="218" t="s">
        <v>191</v>
      </c>
      <c r="D39" s="220"/>
      <c r="E39" s="222" t="s">
        <v>194</v>
      </c>
      <c r="F39" s="222" t="s">
        <v>213</v>
      </c>
      <c r="G39" s="222"/>
    </row>
    <row r="40" spans="1:7" ht="22.5" customHeight="1" x14ac:dyDescent="0.3">
      <c r="A40" s="218"/>
      <c r="B40" s="219"/>
      <c r="C40" s="218"/>
      <c r="D40" s="220"/>
      <c r="E40" s="222" t="s">
        <v>195</v>
      </c>
      <c r="F40" s="222" t="s">
        <v>193</v>
      </c>
      <c r="G40" s="222"/>
    </row>
    <row r="41" spans="1:7" ht="22.5" customHeight="1" x14ac:dyDescent="0.3">
      <c r="A41" s="218"/>
      <c r="B41" s="219"/>
      <c r="C41" s="218" t="s">
        <v>196</v>
      </c>
      <c r="D41" s="220"/>
      <c r="E41" s="222" t="s">
        <v>38</v>
      </c>
      <c r="F41" s="222"/>
      <c r="G41" s="222"/>
    </row>
    <row r="42" spans="1:7" ht="22.5" customHeight="1" x14ac:dyDescent="0.3">
      <c r="A42" s="218" t="s">
        <v>233</v>
      </c>
      <c r="B42" s="219"/>
      <c r="C42" s="218" t="s">
        <v>225</v>
      </c>
      <c r="D42" s="220"/>
      <c r="E42" s="222" t="s">
        <v>232</v>
      </c>
      <c r="F42" s="222" t="s">
        <v>226</v>
      </c>
      <c r="G42" s="222"/>
    </row>
    <row r="43" spans="1:7" ht="22.5" customHeight="1" x14ac:dyDescent="0.3">
      <c r="A43" s="218"/>
      <c r="B43" s="219"/>
      <c r="C43" s="218" t="s">
        <v>216</v>
      </c>
      <c r="D43" s="220"/>
      <c r="E43" s="222" t="s">
        <v>217</v>
      </c>
      <c r="F43" s="222" t="s">
        <v>219</v>
      </c>
      <c r="G43" s="222"/>
    </row>
    <row r="44" spans="1:7" ht="22.5" customHeight="1" x14ac:dyDescent="0.3">
      <c r="A44" s="218"/>
      <c r="B44" s="219"/>
      <c r="C44" s="218"/>
      <c r="D44" s="220"/>
      <c r="E44" s="222" t="s">
        <v>220</v>
      </c>
      <c r="F44" s="222" t="s">
        <v>218</v>
      </c>
      <c r="G44" s="222"/>
    </row>
    <row r="45" spans="1:7" ht="22.5" customHeight="1" x14ac:dyDescent="0.3">
      <c r="A45" s="218"/>
      <c r="B45" s="219"/>
      <c r="C45" s="218" t="s">
        <v>221</v>
      </c>
      <c r="D45" s="220"/>
      <c r="E45" s="222" t="s">
        <v>230</v>
      </c>
      <c r="F45" s="222" t="s">
        <v>222</v>
      </c>
      <c r="G45" s="222"/>
    </row>
    <row r="46" spans="1:7" ht="22.5" customHeight="1" x14ac:dyDescent="0.3">
      <c r="A46" s="218"/>
      <c r="B46" s="219"/>
      <c r="C46" s="218" t="s">
        <v>191</v>
      </c>
      <c r="D46" s="220"/>
      <c r="E46" s="222" t="s">
        <v>213</v>
      </c>
      <c r="F46" s="222" t="s">
        <v>192</v>
      </c>
      <c r="G46" s="222"/>
    </row>
    <row r="47" spans="1:7" ht="22.5" customHeight="1" x14ac:dyDescent="0.3">
      <c r="A47" s="218"/>
      <c r="B47" s="219"/>
      <c r="C47" s="218"/>
      <c r="D47" s="220"/>
      <c r="E47" s="222" t="s">
        <v>193</v>
      </c>
      <c r="F47" s="222" t="s">
        <v>194</v>
      </c>
      <c r="G47" s="222"/>
    </row>
    <row r="48" spans="1:7" ht="22.5" customHeight="1" x14ac:dyDescent="0.3">
      <c r="A48" s="218"/>
      <c r="B48" s="219"/>
      <c r="C48" s="218" t="s">
        <v>234</v>
      </c>
      <c r="D48" s="220"/>
      <c r="E48" s="222" t="s">
        <v>38</v>
      </c>
      <c r="F48" s="222"/>
      <c r="G48" s="222"/>
    </row>
    <row r="49" spans="1:7" ht="22.5" customHeight="1" x14ac:dyDescent="0.3">
      <c r="A49" s="218"/>
      <c r="B49" s="219"/>
      <c r="C49" s="218"/>
      <c r="D49" s="220"/>
      <c r="E49" s="222"/>
      <c r="F49" s="222"/>
      <c r="G49" s="222"/>
    </row>
    <row r="50" spans="1:7" ht="22.5" customHeight="1" x14ac:dyDescent="0.3">
      <c r="A50" s="218"/>
      <c r="B50" s="219"/>
      <c r="C50" s="218"/>
      <c r="D50" s="220"/>
      <c r="E50" s="222"/>
      <c r="F50" s="222"/>
      <c r="G50" s="222"/>
    </row>
    <row r="51" spans="1:7" ht="22.5" customHeight="1" x14ac:dyDescent="0.3">
      <c r="A51" s="218"/>
      <c r="B51" s="219"/>
      <c r="C51" s="218"/>
      <c r="D51" s="220"/>
      <c r="E51" s="222"/>
      <c r="F51" s="222"/>
      <c r="G51" s="222"/>
    </row>
    <row r="52" spans="1:7" ht="22.5" customHeight="1" x14ac:dyDescent="0.3">
      <c r="A52" s="218"/>
      <c r="B52" s="219"/>
      <c r="C52" s="218"/>
      <c r="D52" s="220"/>
      <c r="E52" s="222"/>
      <c r="F52" s="222"/>
      <c r="G52" s="222"/>
    </row>
    <row r="53" spans="1:7" ht="22.5" customHeight="1" x14ac:dyDescent="0.3">
      <c r="A53" s="218" t="s">
        <v>235</v>
      </c>
      <c r="B53" s="219"/>
      <c r="C53" s="218"/>
      <c r="D53" s="220"/>
      <c r="E53" s="222"/>
      <c r="F53" s="222"/>
      <c r="G53" s="222"/>
    </row>
    <row r="54" spans="1:7" ht="22.5" customHeight="1" x14ac:dyDescent="0.3">
      <c r="A54" s="218"/>
      <c r="B54" s="219"/>
      <c r="C54" s="218"/>
      <c r="D54" s="220"/>
      <c r="E54" s="222"/>
      <c r="F54" s="222"/>
      <c r="G54" s="222"/>
    </row>
    <row r="55" spans="1:7" ht="22.5" customHeight="1" x14ac:dyDescent="0.3">
      <c r="A55" s="218"/>
      <c r="B55" s="219"/>
      <c r="C55" s="218"/>
      <c r="D55" s="220"/>
      <c r="E55" s="222"/>
      <c r="F55" s="222"/>
      <c r="G55" s="222"/>
    </row>
    <row r="56" spans="1:7" ht="22.5" customHeight="1" x14ac:dyDescent="0.3">
      <c r="A56" s="218"/>
      <c r="B56" s="219"/>
      <c r="C56" s="218"/>
      <c r="D56" s="220"/>
      <c r="E56" s="222"/>
      <c r="F56" s="222"/>
      <c r="G56" s="222"/>
    </row>
    <row r="57" spans="1:7" ht="22.5" customHeight="1" x14ac:dyDescent="0.3">
      <c r="A57" s="218"/>
      <c r="B57" s="219"/>
      <c r="C57" s="218"/>
      <c r="D57" s="220"/>
      <c r="E57" s="222"/>
      <c r="F57" s="222"/>
      <c r="G57" s="222"/>
    </row>
    <row r="58" spans="1:7" ht="22.5" customHeight="1" x14ac:dyDescent="0.3">
      <c r="A58" s="218"/>
      <c r="B58" s="218"/>
      <c r="C58" s="218"/>
      <c r="D58" s="220"/>
      <c r="E58" s="222"/>
      <c r="F58" s="222"/>
      <c r="G58" s="222"/>
    </row>
    <row r="59" spans="1:7" ht="22.5" customHeight="1" x14ac:dyDescent="0.3">
      <c r="A59" s="218"/>
      <c r="B59" s="218"/>
      <c r="C59" s="218"/>
      <c r="D59" s="220"/>
      <c r="E59" s="222"/>
      <c r="F59" s="222"/>
      <c r="G59" s="222"/>
    </row>
    <row r="60" spans="1:7" ht="22.5" customHeight="1" x14ac:dyDescent="0.3">
      <c r="A60" s="218"/>
      <c r="B60" s="218"/>
      <c r="C60" s="218"/>
      <c r="D60" s="220"/>
      <c r="E60" s="222"/>
      <c r="F60" s="222"/>
      <c r="G60" s="222"/>
    </row>
    <row r="61" spans="1:7" ht="22.5" customHeight="1" x14ac:dyDescent="0.3">
      <c r="A61" s="218"/>
      <c r="B61" s="218"/>
      <c r="C61" s="218"/>
      <c r="D61" s="220"/>
      <c r="E61" s="222"/>
      <c r="F61" s="222"/>
      <c r="G61" s="222"/>
    </row>
    <row r="62" spans="1:7" ht="22.5" customHeight="1" x14ac:dyDescent="0.3">
      <c r="A62" s="218"/>
      <c r="B62" s="218"/>
      <c r="C62" s="218"/>
      <c r="D62" s="220"/>
      <c r="E62" s="222"/>
      <c r="F62" s="222"/>
      <c r="G62" s="222"/>
    </row>
    <row r="63" spans="1:7" ht="22.5" customHeight="1" x14ac:dyDescent="0.3">
      <c r="A63" s="218"/>
      <c r="B63" s="218"/>
      <c r="C63" s="218"/>
      <c r="D63" s="220"/>
      <c r="E63" s="222"/>
      <c r="F63" s="222"/>
      <c r="G63" s="222"/>
    </row>
    <row r="64" spans="1:7" ht="22.5" customHeight="1" x14ac:dyDescent="0.3">
      <c r="A64" s="218"/>
      <c r="B64" s="218"/>
      <c r="C64" s="218"/>
      <c r="D64" s="220"/>
      <c r="E64" s="222"/>
      <c r="F64" s="222"/>
      <c r="G64" s="222"/>
    </row>
    <row r="65" spans="1:7" ht="22.5" customHeight="1" x14ac:dyDescent="0.3">
      <c r="A65" s="218"/>
      <c r="B65" s="218"/>
      <c r="C65" s="218"/>
      <c r="D65" s="220"/>
      <c r="E65" s="222"/>
      <c r="F65" s="222"/>
      <c r="G65" s="222"/>
    </row>
    <row r="66" spans="1:7" ht="22.5" customHeight="1" x14ac:dyDescent="0.3">
      <c r="A66" s="218"/>
      <c r="B66" s="218"/>
      <c r="C66" s="218"/>
      <c r="D66" s="220"/>
      <c r="E66" s="222"/>
      <c r="F66" s="222"/>
      <c r="G66" s="222"/>
    </row>
    <row r="67" spans="1:7" ht="22.5" customHeight="1" x14ac:dyDescent="0.3">
      <c r="A67" s="218"/>
      <c r="B67" s="218"/>
      <c r="C67" s="218"/>
      <c r="D67" s="220"/>
      <c r="E67" s="222"/>
      <c r="F67" s="222"/>
      <c r="G67" s="222"/>
    </row>
    <row r="68" spans="1:7" ht="22.5" customHeight="1" x14ac:dyDescent="0.3">
      <c r="A68" s="218"/>
      <c r="B68" s="218"/>
      <c r="C68" s="218"/>
      <c r="D68" s="220"/>
      <c r="E68" s="222"/>
      <c r="F68" s="222"/>
      <c r="G68" s="222"/>
    </row>
    <row r="69" spans="1:7" ht="22.5" customHeight="1" x14ac:dyDescent="0.3">
      <c r="A69" s="218"/>
      <c r="B69" s="218"/>
      <c r="C69" s="218"/>
      <c r="D69" s="220"/>
      <c r="E69" s="222"/>
      <c r="F69" s="222"/>
      <c r="G69" s="222"/>
    </row>
    <row r="70" spans="1:7" ht="22.5" customHeight="1" x14ac:dyDescent="0.3">
      <c r="A70" s="218"/>
      <c r="B70" s="218"/>
      <c r="C70" s="218"/>
      <c r="D70" s="220"/>
      <c r="E70" s="222"/>
      <c r="F70" s="222"/>
      <c r="G70" s="222"/>
    </row>
    <row r="71" spans="1:7" ht="22.5" customHeight="1" x14ac:dyDescent="0.3">
      <c r="A71" s="218"/>
      <c r="B71" s="218"/>
      <c r="C71" s="218"/>
      <c r="D71" s="220"/>
      <c r="E71" s="222"/>
      <c r="F71" s="222"/>
      <c r="G71" s="222"/>
    </row>
    <row r="72" spans="1:7" ht="22.5" customHeight="1" x14ac:dyDescent="0.3">
      <c r="A72" s="218"/>
      <c r="B72" s="218"/>
      <c r="C72" s="218"/>
      <c r="D72" s="220"/>
      <c r="E72" s="222"/>
      <c r="F72" s="222"/>
      <c r="G72" s="222"/>
    </row>
    <row r="73" spans="1:7" ht="22.5" customHeight="1" x14ac:dyDescent="0.3">
      <c r="A73" s="218"/>
      <c r="B73" s="218"/>
      <c r="C73" s="218"/>
      <c r="D73" s="220"/>
      <c r="E73" s="222"/>
      <c r="F73" s="222"/>
      <c r="G73" s="222"/>
    </row>
    <row r="74" spans="1:7" ht="22.5" customHeight="1" x14ac:dyDescent="0.3">
      <c r="A74" s="218"/>
      <c r="B74" s="218"/>
      <c r="C74" s="218"/>
      <c r="D74" s="220"/>
      <c r="E74" s="222"/>
      <c r="F74" s="222"/>
      <c r="G74" s="222"/>
    </row>
    <row r="75" spans="1:7" ht="22.5" customHeight="1" x14ac:dyDescent="0.3">
      <c r="A75" s="218"/>
      <c r="B75" s="218"/>
      <c r="C75" s="218"/>
      <c r="D75" s="220"/>
      <c r="E75" s="222"/>
      <c r="F75" s="222"/>
      <c r="G75" s="222"/>
    </row>
    <row r="76" spans="1:7" ht="22.5" customHeight="1" x14ac:dyDescent="0.3">
      <c r="A76" s="218"/>
      <c r="B76" s="218"/>
      <c r="C76" s="218"/>
      <c r="D76" s="220"/>
      <c r="E76" s="222"/>
      <c r="F76" s="222"/>
      <c r="G76" s="222"/>
    </row>
    <row r="77" spans="1:7" x14ac:dyDescent="0.3">
      <c r="A77" s="218"/>
      <c r="B77" s="218"/>
      <c r="C77" s="218"/>
      <c r="D77" s="220"/>
      <c r="E77" s="222"/>
      <c r="F77" s="222"/>
      <c r="G77" s="222"/>
    </row>
  </sheetData>
  <mergeCells count="3">
    <mergeCell ref="A1:G1"/>
    <mergeCell ref="A2:G2"/>
    <mergeCell ref="A3: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119E1-DEE9-432B-B550-7C5CBA2250CF}">
  <sheetPr codeName="Munka7">
    <tabColor indexed="11"/>
  </sheetPr>
  <dimension ref="A1:AK41"/>
  <sheetViews>
    <sheetView workbookViewId="0">
      <selection activeCell="H14" sqref="H14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7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32" t="s">
        <v>89</v>
      </c>
      <c r="B1" s="232"/>
      <c r="C1" s="232"/>
      <c r="D1" s="232"/>
      <c r="E1" s="232"/>
      <c r="F1" s="232"/>
      <c r="G1" s="114"/>
      <c r="H1" s="117" t="s">
        <v>33</v>
      </c>
      <c r="I1" s="115"/>
      <c r="J1" s="116"/>
      <c r="L1" s="118"/>
      <c r="M1" s="142"/>
      <c r="N1" s="143"/>
      <c r="O1" s="143" t="s">
        <v>9</v>
      </c>
      <c r="P1" s="143"/>
      <c r="Q1" s="144"/>
      <c r="R1" s="143"/>
      <c r="AB1" s="198" t="e">
        <f>IF(Y5=1,CONCATENATE(VLOOKUP(Y3,AA16:AH27,2)),CONCATENATE(VLOOKUP(Y3,AA2:AK13,2)))</f>
        <v>#N/A</v>
      </c>
      <c r="AC1" s="198" t="e">
        <f>IF(Y5=1,CONCATENATE(VLOOKUP(Y3,AA16:AK27,3)),CONCATENATE(VLOOKUP(Y3,AA2:AK13,3)))</f>
        <v>#N/A</v>
      </c>
      <c r="AD1" s="198" t="e">
        <f>IF(Y5=1,CONCATENATE(VLOOKUP(Y3,AA16:AK27,4)),CONCATENATE(VLOOKUP(Y3,AA2:AK13,4)))</f>
        <v>#N/A</v>
      </c>
      <c r="AE1" s="198" t="e">
        <f>IF(Y5=1,CONCATENATE(VLOOKUP(Y3,AA16:AK27,5)),CONCATENATE(VLOOKUP(Y3,AA2:AK13,5)))</f>
        <v>#N/A</v>
      </c>
      <c r="AF1" s="198" t="e">
        <f>IF(Y5=1,CONCATENATE(VLOOKUP(Y3,AA16:AK27,6)),CONCATENATE(VLOOKUP(Y3,AA2:AK13,6)))</f>
        <v>#N/A</v>
      </c>
      <c r="AG1" s="198" t="e">
        <f>IF(Y5=1,CONCATENATE(VLOOKUP(Y3,AA16:AK27,7)),CONCATENATE(VLOOKUP(Y3,AA2:AK13,7)))</f>
        <v>#N/A</v>
      </c>
      <c r="AH1" s="198" t="e">
        <f>IF(Y5=1,CONCATENATE(VLOOKUP(Y3,AA16:AK27,8)),CONCATENATE(VLOOKUP(Y3,AA2:AK13,8)))</f>
        <v>#N/A</v>
      </c>
      <c r="AI1" s="198" t="e">
        <f>IF(Y5=1,CONCATENATE(VLOOKUP(Y3,AA16:AK27,9)),CONCATENATE(VLOOKUP(Y3,AA2:AK13,9)))</f>
        <v>#N/A</v>
      </c>
      <c r="AJ1" s="198" t="e">
        <f>IF(Y5=1,CONCATENATE(VLOOKUP(Y3,AA16:AK27,10)),CONCATENATE(VLOOKUP(Y3,AA2:AK13,10)))</f>
        <v>#N/A</v>
      </c>
      <c r="AK1" s="198" t="e">
        <f>IF(Y5=1,CONCATENATE(VLOOKUP(Y3,AA16:AK27,11)),CONCATENATE(VLOOKUP(Y3,AA2:AK13,11)))</f>
        <v>#N/A</v>
      </c>
    </row>
    <row r="2" spans="1:37" x14ac:dyDescent="0.25">
      <c r="A2" s="119" t="s">
        <v>32</v>
      </c>
      <c r="B2" s="120"/>
      <c r="C2" s="120"/>
      <c r="D2" s="120"/>
      <c r="E2" s="120" t="s">
        <v>91</v>
      </c>
      <c r="F2" s="120"/>
      <c r="G2" s="121"/>
      <c r="H2" s="122"/>
      <c r="I2" s="122"/>
      <c r="J2" s="123"/>
      <c r="K2" s="118"/>
      <c r="L2" s="118"/>
      <c r="M2" s="118"/>
      <c r="N2" s="145"/>
      <c r="O2" s="146"/>
      <c r="P2" s="145"/>
      <c r="Q2" s="146"/>
      <c r="R2" s="145"/>
      <c r="Y2" s="193"/>
      <c r="Z2" s="192"/>
      <c r="AA2" s="192" t="s">
        <v>44</v>
      </c>
      <c r="AB2" s="186">
        <v>150</v>
      </c>
      <c r="AC2" s="186">
        <v>120</v>
      </c>
      <c r="AD2" s="186">
        <v>100</v>
      </c>
      <c r="AE2" s="186">
        <v>80</v>
      </c>
      <c r="AF2" s="186">
        <v>70</v>
      </c>
      <c r="AG2" s="186">
        <v>60</v>
      </c>
      <c r="AH2" s="186">
        <v>55</v>
      </c>
      <c r="AI2" s="186">
        <v>50</v>
      </c>
      <c r="AJ2" s="186">
        <v>45</v>
      </c>
      <c r="AK2" s="186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48"/>
      <c r="O3" s="147"/>
      <c r="P3" s="148"/>
      <c r="Q3" s="185" t="s">
        <v>53</v>
      </c>
      <c r="R3" s="186" t="s">
        <v>59</v>
      </c>
      <c r="Y3" s="192">
        <f>IF(H4="OB","A",IF(H4="IX","W",H4))</f>
        <v>0</v>
      </c>
      <c r="Z3" s="192"/>
      <c r="AA3" s="192" t="s">
        <v>69</v>
      </c>
      <c r="AB3" s="186">
        <v>120</v>
      </c>
      <c r="AC3" s="186">
        <v>90</v>
      </c>
      <c r="AD3" s="186">
        <v>65</v>
      </c>
      <c r="AE3" s="186">
        <v>55</v>
      </c>
      <c r="AF3" s="186">
        <v>50</v>
      </c>
      <c r="AG3" s="186">
        <v>45</v>
      </c>
      <c r="AH3" s="186">
        <v>40</v>
      </c>
      <c r="AI3" s="186">
        <v>35</v>
      </c>
      <c r="AJ3" s="186">
        <v>25</v>
      </c>
      <c r="AK3" s="186">
        <v>20</v>
      </c>
    </row>
    <row r="4" spans="1:37" ht="13.8" thickBot="1" x14ac:dyDescent="0.3">
      <c r="A4" s="233">
        <v>46149</v>
      </c>
      <c r="B4" s="233"/>
      <c r="C4" s="233"/>
      <c r="D4" s="124"/>
      <c r="E4" s="125" t="s">
        <v>90</v>
      </c>
      <c r="F4" s="125"/>
      <c r="G4" s="125"/>
      <c r="H4" s="127"/>
      <c r="I4" s="125"/>
      <c r="J4" s="126"/>
      <c r="K4" s="127"/>
      <c r="L4" s="128">
        <f>Altalanos!$E$10</f>
        <v>0</v>
      </c>
      <c r="M4" s="127"/>
      <c r="N4" s="150"/>
      <c r="O4" s="151"/>
      <c r="P4" s="150"/>
      <c r="Q4" s="187" t="s">
        <v>60</v>
      </c>
      <c r="R4" s="188" t="s">
        <v>55</v>
      </c>
      <c r="Y4" s="192"/>
      <c r="Z4" s="192"/>
      <c r="AA4" s="192" t="s">
        <v>70</v>
      </c>
      <c r="AB4" s="186">
        <v>90</v>
      </c>
      <c r="AC4" s="186">
        <v>60</v>
      </c>
      <c r="AD4" s="186">
        <v>45</v>
      </c>
      <c r="AE4" s="186">
        <v>34</v>
      </c>
      <c r="AF4" s="186">
        <v>27</v>
      </c>
      <c r="AG4" s="186">
        <v>22</v>
      </c>
      <c r="AH4" s="186">
        <v>18</v>
      </c>
      <c r="AI4" s="186">
        <v>15</v>
      </c>
      <c r="AJ4" s="186">
        <v>12</v>
      </c>
      <c r="AK4" s="186">
        <v>9</v>
      </c>
    </row>
    <row r="5" spans="1:37" x14ac:dyDescent="0.25">
      <c r="A5" s="31"/>
      <c r="B5" s="31" t="s">
        <v>31</v>
      </c>
      <c r="C5" s="139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1" t="s">
        <v>48</v>
      </c>
      <c r="L5" s="181" t="s">
        <v>49</v>
      </c>
      <c r="M5" s="181" t="s">
        <v>50</v>
      </c>
      <c r="Q5" s="189" t="s">
        <v>61</v>
      </c>
      <c r="R5" s="190" t="s">
        <v>57</v>
      </c>
      <c r="Y5" s="192">
        <f>IF(OR(Altalanos!$A$8="F1",Altalanos!$A$8="F2",Altalanos!$A$8="N1",Altalanos!$A$8="N2"),1,2)</f>
        <v>2</v>
      </c>
      <c r="Z5" s="192"/>
      <c r="AA5" s="192" t="s">
        <v>71</v>
      </c>
      <c r="AB5" s="186">
        <v>60</v>
      </c>
      <c r="AC5" s="186">
        <v>40</v>
      </c>
      <c r="AD5" s="186">
        <v>30</v>
      </c>
      <c r="AE5" s="186">
        <v>20</v>
      </c>
      <c r="AF5" s="186">
        <v>18</v>
      </c>
      <c r="AG5" s="186">
        <v>15</v>
      </c>
      <c r="AH5" s="186">
        <v>12</v>
      </c>
      <c r="AI5" s="186">
        <v>10</v>
      </c>
      <c r="AJ5" s="186">
        <v>8</v>
      </c>
      <c r="AK5" s="186">
        <v>6</v>
      </c>
    </row>
    <row r="6" spans="1:37" x14ac:dyDescent="0.25">
      <c r="A6" s="130"/>
      <c r="B6" s="130"/>
      <c r="C6" s="180"/>
      <c r="D6" s="130"/>
      <c r="E6" s="130"/>
      <c r="F6" s="130"/>
      <c r="G6" s="130"/>
      <c r="H6" s="130"/>
      <c r="I6" s="130"/>
      <c r="J6" s="130"/>
      <c r="K6" s="130"/>
      <c r="L6" s="130"/>
      <c r="M6" s="130"/>
      <c r="Y6" s="192"/>
      <c r="Z6" s="192"/>
      <c r="AA6" s="192" t="s">
        <v>72</v>
      </c>
      <c r="AB6" s="186">
        <v>40</v>
      </c>
      <c r="AC6" s="186">
        <v>25</v>
      </c>
      <c r="AD6" s="186">
        <v>18</v>
      </c>
      <c r="AE6" s="186">
        <v>13</v>
      </c>
      <c r="AF6" s="186">
        <v>10</v>
      </c>
      <c r="AG6" s="186">
        <v>8</v>
      </c>
      <c r="AH6" s="186">
        <v>6</v>
      </c>
      <c r="AI6" s="186">
        <v>5</v>
      </c>
      <c r="AJ6" s="186">
        <v>4</v>
      </c>
      <c r="AK6" s="186">
        <v>3</v>
      </c>
    </row>
    <row r="7" spans="1:37" x14ac:dyDescent="0.25">
      <c r="A7" s="152" t="s">
        <v>44</v>
      </c>
      <c r="B7" s="182"/>
      <c r="C7" s="209" t="str">
        <f>IF($B7="","",VLOOKUP($B7,#REF!,5))</f>
        <v/>
      </c>
      <c r="D7" s="209" t="str">
        <f>IF($B7="","",VLOOKUP($B7,#REF!,15))</f>
        <v/>
      </c>
      <c r="E7" s="208" t="s">
        <v>92</v>
      </c>
      <c r="F7" s="210"/>
      <c r="G7" s="208" t="s">
        <v>93</v>
      </c>
      <c r="H7" s="210"/>
      <c r="I7" s="208" t="s">
        <v>94</v>
      </c>
      <c r="J7" s="211"/>
      <c r="K7" s="199"/>
      <c r="L7" s="194" t="str">
        <f>IF(K7="","",CONCATENATE(VLOOKUP($Y$3,$AB$1:$AK$1,K7)," pont"))</f>
        <v/>
      </c>
      <c r="M7" s="200"/>
      <c r="Y7" s="192"/>
      <c r="Z7" s="192"/>
      <c r="AA7" s="192" t="s">
        <v>73</v>
      </c>
      <c r="AB7" s="186">
        <v>25</v>
      </c>
      <c r="AC7" s="186">
        <v>15</v>
      </c>
      <c r="AD7" s="186">
        <v>13</v>
      </c>
      <c r="AE7" s="186">
        <v>8</v>
      </c>
      <c r="AF7" s="186">
        <v>6</v>
      </c>
      <c r="AG7" s="186">
        <v>4</v>
      </c>
      <c r="AH7" s="186">
        <v>3</v>
      </c>
      <c r="AI7" s="186">
        <v>2</v>
      </c>
      <c r="AJ7" s="186">
        <v>1</v>
      </c>
      <c r="AK7" s="186">
        <v>0</v>
      </c>
    </row>
    <row r="8" spans="1:37" x14ac:dyDescent="0.25">
      <c r="A8" s="152"/>
      <c r="B8" s="183"/>
      <c r="C8" s="211"/>
      <c r="D8" s="211"/>
      <c r="E8" s="211"/>
      <c r="F8" s="211"/>
      <c r="G8" s="211"/>
      <c r="H8" s="211"/>
      <c r="I8" s="211"/>
      <c r="J8" s="211"/>
      <c r="K8" s="152"/>
      <c r="L8" s="152"/>
      <c r="M8" s="201"/>
      <c r="Y8" s="192"/>
      <c r="Z8" s="192"/>
      <c r="AA8" s="192" t="s">
        <v>74</v>
      </c>
      <c r="AB8" s="186">
        <v>15</v>
      </c>
      <c r="AC8" s="186">
        <v>10</v>
      </c>
      <c r="AD8" s="186">
        <v>7</v>
      </c>
      <c r="AE8" s="186">
        <v>5</v>
      </c>
      <c r="AF8" s="186">
        <v>4</v>
      </c>
      <c r="AG8" s="186">
        <v>3</v>
      </c>
      <c r="AH8" s="186">
        <v>2</v>
      </c>
      <c r="AI8" s="186">
        <v>1</v>
      </c>
      <c r="AJ8" s="186">
        <v>0</v>
      </c>
      <c r="AK8" s="186">
        <v>0</v>
      </c>
    </row>
    <row r="9" spans="1:37" x14ac:dyDescent="0.25">
      <c r="A9" s="152" t="s">
        <v>45</v>
      </c>
      <c r="B9" s="182"/>
      <c r="C9" s="209" t="str">
        <f>IF($B9="","",VLOOKUP($B9,#REF!,5))</f>
        <v/>
      </c>
      <c r="D9" s="209" t="str">
        <f>IF($B9="","",VLOOKUP($B9,#REF!,15))</f>
        <v/>
      </c>
      <c r="E9" s="208" t="s">
        <v>95</v>
      </c>
      <c r="F9" s="210"/>
      <c r="G9" s="208" t="s">
        <v>96</v>
      </c>
      <c r="H9" s="210"/>
      <c r="I9" s="208" t="s">
        <v>97</v>
      </c>
      <c r="J9" s="211"/>
      <c r="K9" s="199"/>
      <c r="L9" s="194" t="str">
        <f>IF(K9="","",CONCATENATE(VLOOKUP($Y$3,$AB$1:$AK$1,K9)," pont"))</f>
        <v/>
      </c>
      <c r="M9" s="200"/>
      <c r="Y9" s="192"/>
      <c r="Z9" s="192"/>
      <c r="AA9" s="192" t="s">
        <v>75</v>
      </c>
      <c r="AB9" s="186">
        <v>10</v>
      </c>
      <c r="AC9" s="186">
        <v>6</v>
      </c>
      <c r="AD9" s="186">
        <v>4</v>
      </c>
      <c r="AE9" s="186">
        <v>2</v>
      </c>
      <c r="AF9" s="186">
        <v>1</v>
      </c>
      <c r="AG9" s="186">
        <v>0</v>
      </c>
      <c r="AH9" s="186">
        <v>0</v>
      </c>
      <c r="AI9" s="186">
        <v>0</v>
      </c>
      <c r="AJ9" s="186">
        <v>0</v>
      </c>
      <c r="AK9" s="186">
        <v>0</v>
      </c>
    </row>
    <row r="10" spans="1:37" x14ac:dyDescent="0.25">
      <c r="A10" s="152"/>
      <c r="B10" s="183"/>
      <c r="C10" s="211"/>
      <c r="D10" s="211"/>
      <c r="E10" s="211"/>
      <c r="F10" s="211"/>
      <c r="G10" s="211"/>
      <c r="H10" s="211"/>
      <c r="I10" s="211"/>
      <c r="J10" s="211"/>
      <c r="K10" s="152"/>
      <c r="L10" s="152"/>
      <c r="M10" s="201"/>
      <c r="Y10" s="192"/>
      <c r="Z10" s="192"/>
      <c r="AA10" s="192" t="s">
        <v>76</v>
      </c>
      <c r="AB10" s="186">
        <v>6</v>
      </c>
      <c r="AC10" s="186">
        <v>3</v>
      </c>
      <c r="AD10" s="186">
        <v>2</v>
      </c>
      <c r="AE10" s="186">
        <v>1</v>
      </c>
      <c r="AF10" s="186">
        <v>0</v>
      </c>
      <c r="AG10" s="186">
        <v>0</v>
      </c>
      <c r="AH10" s="186">
        <v>0</v>
      </c>
      <c r="AI10" s="186">
        <v>0</v>
      </c>
      <c r="AJ10" s="186">
        <v>0</v>
      </c>
      <c r="AK10" s="186">
        <v>0</v>
      </c>
    </row>
    <row r="11" spans="1:37" x14ac:dyDescent="0.25">
      <c r="A11" s="152" t="s">
        <v>46</v>
      </c>
      <c r="B11" s="182"/>
      <c r="C11" s="209" t="str">
        <f>IF($B11="","",VLOOKUP($B11,#REF!,5))</f>
        <v/>
      </c>
      <c r="D11" s="209" t="str">
        <f>IF($B11="","",VLOOKUP($B11,#REF!,15))</f>
        <v/>
      </c>
      <c r="E11" s="208" t="s">
        <v>98</v>
      </c>
      <c r="F11" s="210"/>
      <c r="G11" s="208" t="s">
        <v>99</v>
      </c>
      <c r="H11" s="210"/>
      <c r="I11" s="208" t="s">
        <v>100</v>
      </c>
      <c r="J11" s="211"/>
      <c r="K11" s="199"/>
      <c r="L11" s="194" t="str">
        <f>IF(K11="","",CONCATENATE(VLOOKUP($Y$3,$AB$1:$AK$1,K11)," pont"))</f>
        <v/>
      </c>
      <c r="M11" s="200"/>
      <c r="Y11" s="192"/>
      <c r="Z11" s="192"/>
      <c r="AA11" s="192" t="s">
        <v>81</v>
      </c>
      <c r="AB11" s="186">
        <v>3</v>
      </c>
      <c r="AC11" s="186">
        <v>2</v>
      </c>
      <c r="AD11" s="186">
        <v>1</v>
      </c>
      <c r="AE11" s="186">
        <v>0</v>
      </c>
      <c r="AF11" s="186">
        <v>0</v>
      </c>
      <c r="AG11" s="186">
        <v>0</v>
      </c>
      <c r="AH11" s="186">
        <v>0</v>
      </c>
      <c r="AI11" s="186">
        <v>0</v>
      </c>
      <c r="AJ11" s="186">
        <v>0</v>
      </c>
      <c r="AK11" s="186">
        <v>0</v>
      </c>
    </row>
    <row r="12" spans="1:37" x14ac:dyDescent="0.25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Y12" s="192"/>
      <c r="Z12" s="192"/>
      <c r="AA12" s="192" t="s">
        <v>77</v>
      </c>
      <c r="AB12" s="197">
        <v>0</v>
      </c>
      <c r="AC12" s="197">
        <v>0</v>
      </c>
      <c r="AD12" s="197">
        <v>0</v>
      </c>
      <c r="AE12" s="197">
        <v>0</v>
      </c>
      <c r="AF12" s="197">
        <v>0</v>
      </c>
      <c r="AG12" s="197">
        <v>0</v>
      </c>
      <c r="AH12" s="197">
        <v>0</v>
      </c>
      <c r="AI12" s="197">
        <v>0</v>
      </c>
      <c r="AJ12" s="197">
        <v>0</v>
      </c>
      <c r="AK12" s="197">
        <v>0</v>
      </c>
    </row>
    <row r="13" spans="1:37" x14ac:dyDescent="0.25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Y13" s="192"/>
      <c r="Z13" s="192"/>
      <c r="AA13" s="192" t="s">
        <v>78</v>
      </c>
      <c r="AB13" s="197">
        <v>0</v>
      </c>
      <c r="AC13" s="197">
        <v>0</v>
      </c>
      <c r="AD13" s="197">
        <v>0</v>
      </c>
      <c r="AE13" s="197">
        <v>0</v>
      </c>
      <c r="AF13" s="197">
        <v>0</v>
      </c>
      <c r="AG13" s="197">
        <v>0</v>
      </c>
      <c r="AH13" s="197">
        <v>0</v>
      </c>
      <c r="AI13" s="197">
        <v>0</v>
      </c>
      <c r="AJ13" s="197">
        <v>0</v>
      </c>
      <c r="AK13" s="197">
        <v>0</v>
      </c>
    </row>
    <row r="14" spans="1:37" x14ac:dyDescent="0.25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x14ac:dyDescent="0.25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Y16" s="192"/>
      <c r="Z16" s="192"/>
      <c r="AA16" s="192" t="s">
        <v>44</v>
      </c>
      <c r="AB16" s="192">
        <v>300</v>
      </c>
      <c r="AC16" s="192">
        <v>250</v>
      </c>
      <c r="AD16" s="192">
        <v>220</v>
      </c>
      <c r="AE16" s="192">
        <v>180</v>
      </c>
      <c r="AF16" s="192">
        <v>160</v>
      </c>
      <c r="AG16" s="192">
        <v>150</v>
      </c>
      <c r="AH16" s="192">
        <v>140</v>
      </c>
      <c r="AI16" s="192">
        <v>130</v>
      </c>
      <c r="AJ16" s="192">
        <v>120</v>
      </c>
      <c r="AK16" s="192">
        <v>110</v>
      </c>
    </row>
    <row r="17" spans="1:37" x14ac:dyDescent="0.25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Y17" s="192"/>
      <c r="Z17" s="192"/>
      <c r="AA17" s="192" t="s">
        <v>69</v>
      </c>
      <c r="AB17" s="192">
        <v>250</v>
      </c>
      <c r="AC17" s="192">
        <v>200</v>
      </c>
      <c r="AD17" s="192">
        <v>160</v>
      </c>
      <c r="AE17" s="192">
        <v>140</v>
      </c>
      <c r="AF17" s="192">
        <v>120</v>
      </c>
      <c r="AG17" s="192">
        <v>110</v>
      </c>
      <c r="AH17" s="192">
        <v>100</v>
      </c>
      <c r="AI17" s="192">
        <v>90</v>
      </c>
      <c r="AJ17" s="192">
        <v>80</v>
      </c>
      <c r="AK17" s="192">
        <v>70</v>
      </c>
    </row>
    <row r="18" spans="1:37" ht="18.75" customHeight="1" x14ac:dyDescent="0.25">
      <c r="A18" s="130"/>
      <c r="B18" s="234"/>
      <c r="C18" s="234"/>
      <c r="D18" s="235" t="str">
        <f>E7</f>
        <v>PASZICSNYEK</v>
      </c>
      <c r="E18" s="235"/>
      <c r="F18" s="235" t="str">
        <f>E9</f>
        <v>BETHLENDY</v>
      </c>
      <c r="G18" s="235"/>
      <c r="H18" s="235" t="str">
        <f>E11</f>
        <v>GYŐRI</v>
      </c>
      <c r="I18" s="235"/>
      <c r="J18" s="130"/>
      <c r="K18" s="130"/>
      <c r="L18" s="130"/>
      <c r="M18" s="130"/>
      <c r="Y18" s="192"/>
      <c r="Z18" s="192"/>
      <c r="AA18" s="192" t="s">
        <v>70</v>
      </c>
      <c r="AB18" s="192">
        <v>200</v>
      </c>
      <c r="AC18" s="192">
        <v>150</v>
      </c>
      <c r="AD18" s="192">
        <v>130</v>
      </c>
      <c r="AE18" s="192">
        <v>110</v>
      </c>
      <c r="AF18" s="192">
        <v>95</v>
      </c>
      <c r="AG18" s="192">
        <v>80</v>
      </c>
      <c r="AH18" s="192">
        <v>70</v>
      </c>
      <c r="AI18" s="192">
        <v>60</v>
      </c>
      <c r="AJ18" s="192">
        <v>55</v>
      </c>
      <c r="AK18" s="192">
        <v>50</v>
      </c>
    </row>
    <row r="19" spans="1:37" ht="18.75" customHeight="1" x14ac:dyDescent="0.25">
      <c r="A19" s="184" t="s">
        <v>44</v>
      </c>
      <c r="B19" s="236" t="str">
        <f>E7</f>
        <v>PASZICSNYEK</v>
      </c>
      <c r="C19" s="236"/>
      <c r="D19" s="237"/>
      <c r="E19" s="237"/>
      <c r="F19" s="238"/>
      <c r="G19" s="238"/>
      <c r="H19" s="238"/>
      <c r="I19" s="238"/>
      <c r="J19" s="130"/>
      <c r="K19" s="130"/>
      <c r="L19" s="130"/>
      <c r="M19" s="130"/>
      <c r="Y19" s="192"/>
      <c r="Z19" s="192"/>
      <c r="AA19" s="192" t="s">
        <v>71</v>
      </c>
      <c r="AB19" s="192">
        <v>150</v>
      </c>
      <c r="AC19" s="192">
        <v>120</v>
      </c>
      <c r="AD19" s="192">
        <v>100</v>
      </c>
      <c r="AE19" s="192">
        <v>80</v>
      </c>
      <c r="AF19" s="192">
        <v>70</v>
      </c>
      <c r="AG19" s="192">
        <v>60</v>
      </c>
      <c r="AH19" s="192">
        <v>55</v>
      </c>
      <c r="AI19" s="192">
        <v>50</v>
      </c>
      <c r="AJ19" s="192">
        <v>45</v>
      </c>
      <c r="AK19" s="192">
        <v>40</v>
      </c>
    </row>
    <row r="20" spans="1:37" ht="18.75" customHeight="1" x14ac:dyDescent="0.25">
      <c r="A20" s="184" t="s">
        <v>45</v>
      </c>
      <c r="B20" s="236" t="str">
        <f>E9</f>
        <v>BETHLENDY</v>
      </c>
      <c r="C20" s="236"/>
      <c r="D20" s="238"/>
      <c r="E20" s="238"/>
      <c r="F20" s="237"/>
      <c r="G20" s="237"/>
      <c r="H20" s="238"/>
      <c r="I20" s="238"/>
      <c r="J20" s="130"/>
      <c r="K20" s="130"/>
      <c r="L20" s="130"/>
      <c r="M20" s="130"/>
      <c r="Y20" s="192"/>
      <c r="Z20" s="192"/>
      <c r="AA20" s="192" t="s">
        <v>72</v>
      </c>
      <c r="AB20" s="192">
        <v>120</v>
      </c>
      <c r="AC20" s="192">
        <v>90</v>
      </c>
      <c r="AD20" s="192">
        <v>65</v>
      </c>
      <c r="AE20" s="192">
        <v>55</v>
      </c>
      <c r="AF20" s="192">
        <v>50</v>
      </c>
      <c r="AG20" s="192">
        <v>45</v>
      </c>
      <c r="AH20" s="192">
        <v>40</v>
      </c>
      <c r="AI20" s="192">
        <v>35</v>
      </c>
      <c r="AJ20" s="192">
        <v>25</v>
      </c>
      <c r="AK20" s="192">
        <v>20</v>
      </c>
    </row>
    <row r="21" spans="1:37" ht="18.75" customHeight="1" x14ac:dyDescent="0.25">
      <c r="A21" s="184" t="s">
        <v>46</v>
      </c>
      <c r="B21" s="236" t="str">
        <f>E11</f>
        <v>GYŐRI</v>
      </c>
      <c r="C21" s="236"/>
      <c r="D21" s="238"/>
      <c r="E21" s="238"/>
      <c r="F21" s="238"/>
      <c r="G21" s="238"/>
      <c r="H21" s="237"/>
      <c r="I21" s="237"/>
      <c r="J21" s="130"/>
      <c r="K21" s="130"/>
      <c r="L21" s="130"/>
      <c r="M21" s="130"/>
      <c r="Y21" s="192"/>
      <c r="Z21" s="192"/>
      <c r="AA21" s="192" t="s">
        <v>73</v>
      </c>
      <c r="AB21" s="192">
        <v>90</v>
      </c>
      <c r="AC21" s="192">
        <v>60</v>
      </c>
      <c r="AD21" s="192">
        <v>45</v>
      </c>
      <c r="AE21" s="192">
        <v>34</v>
      </c>
      <c r="AF21" s="192">
        <v>27</v>
      </c>
      <c r="AG21" s="192">
        <v>22</v>
      </c>
      <c r="AH21" s="192">
        <v>18</v>
      </c>
      <c r="AI21" s="192">
        <v>15</v>
      </c>
      <c r="AJ21" s="192">
        <v>12</v>
      </c>
      <c r="AK21" s="192">
        <v>9</v>
      </c>
    </row>
    <row r="22" spans="1:37" x14ac:dyDescent="0.25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Y22" s="192"/>
      <c r="Z22" s="192"/>
      <c r="AA22" s="192" t="s">
        <v>74</v>
      </c>
      <c r="AB22" s="192">
        <v>60</v>
      </c>
      <c r="AC22" s="192">
        <v>40</v>
      </c>
      <c r="AD22" s="192">
        <v>30</v>
      </c>
      <c r="AE22" s="192">
        <v>20</v>
      </c>
      <c r="AF22" s="192">
        <v>18</v>
      </c>
      <c r="AG22" s="192">
        <v>15</v>
      </c>
      <c r="AH22" s="192">
        <v>12</v>
      </c>
      <c r="AI22" s="192">
        <v>10</v>
      </c>
      <c r="AJ22" s="192">
        <v>8</v>
      </c>
      <c r="AK22" s="192">
        <v>6</v>
      </c>
    </row>
    <row r="23" spans="1:37" x14ac:dyDescent="0.25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92"/>
      <c r="Z23" s="192"/>
      <c r="AA23" s="192" t="s">
        <v>75</v>
      </c>
      <c r="AB23" s="192">
        <v>40</v>
      </c>
      <c r="AC23" s="192">
        <v>25</v>
      </c>
      <c r="AD23" s="192">
        <v>18</v>
      </c>
      <c r="AE23" s="192">
        <v>13</v>
      </c>
      <c r="AF23" s="192">
        <v>8</v>
      </c>
      <c r="AG23" s="192">
        <v>7</v>
      </c>
      <c r="AH23" s="192">
        <v>6</v>
      </c>
      <c r="AI23" s="192">
        <v>5</v>
      </c>
      <c r="AJ23" s="192">
        <v>4</v>
      </c>
      <c r="AK23" s="192">
        <v>3</v>
      </c>
    </row>
    <row r="24" spans="1:37" x14ac:dyDescent="0.25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Y24" s="192"/>
      <c r="Z24" s="192"/>
      <c r="AA24" s="192" t="s">
        <v>76</v>
      </c>
      <c r="AB24" s="192">
        <v>25</v>
      </c>
      <c r="AC24" s="192">
        <v>15</v>
      </c>
      <c r="AD24" s="192">
        <v>13</v>
      </c>
      <c r="AE24" s="192">
        <v>7</v>
      </c>
      <c r="AF24" s="192">
        <v>6</v>
      </c>
      <c r="AG24" s="192">
        <v>5</v>
      </c>
      <c r="AH24" s="192">
        <v>4</v>
      </c>
      <c r="AI24" s="192">
        <v>3</v>
      </c>
      <c r="AJ24" s="192">
        <v>2</v>
      </c>
      <c r="AK24" s="192">
        <v>1</v>
      </c>
    </row>
    <row r="25" spans="1:37" x14ac:dyDescent="0.25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Y25" s="192"/>
      <c r="Z25" s="192"/>
      <c r="AA25" s="192" t="s">
        <v>81</v>
      </c>
      <c r="AB25" s="192">
        <v>15</v>
      </c>
      <c r="AC25" s="192">
        <v>10</v>
      </c>
      <c r="AD25" s="192">
        <v>8</v>
      </c>
      <c r="AE25" s="192">
        <v>4</v>
      </c>
      <c r="AF25" s="192">
        <v>3</v>
      </c>
      <c r="AG25" s="192">
        <v>2</v>
      </c>
      <c r="AH25" s="192">
        <v>1</v>
      </c>
      <c r="AI25" s="192">
        <v>0</v>
      </c>
      <c r="AJ25" s="192">
        <v>0</v>
      </c>
      <c r="AK25" s="192">
        <v>0</v>
      </c>
    </row>
    <row r="26" spans="1:37" x14ac:dyDescent="0.25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Y26" s="192"/>
      <c r="Z26" s="192"/>
      <c r="AA26" s="192" t="s">
        <v>77</v>
      </c>
      <c r="AB26" s="192">
        <v>10</v>
      </c>
      <c r="AC26" s="192">
        <v>6</v>
      </c>
      <c r="AD26" s="192">
        <v>4</v>
      </c>
      <c r="AE26" s="192">
        <v>2</v>
      </c>
      <c r="AF26" s="192">
        <v>1</v>
      </c>
      <c r="AG26" s="192">
        <v>0</v>
      </c>
      <c r="AH26" s="192">
        <v>0</v>
      </c>
      <c r="AI26" s="192">
        <v>0</v>
      </c>
      <c r="AJ26" s="192">
        <v>0</v>
      </c>
      <c r="AK26" s="192">
        <v>0</v>
      </c>
    </row>
    <row r="27" spans="1:37" x14ac:dyDescent="0.25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Y27" s="192"/>
      <c r="Z27" s="192"/>
      <c r="AA27" s="192" t="s">
        <v>78</v>
      </c>
      <c r="AB27" s="192">
        <v>3</v>
      </c>
      <c r="AC27" s="192">
        <v>2</v>
      </c>
      <c r="AD27" s="192">
        <v>1</v>
      </c>
      <c r="AE27" s="192">
        <v>0</v>
      </c>
      <c r="AF27" s="192">
        <v>0</v>
      </c>
      <c r="AG27" s="192">
        <v>0</v>
      </c>
      <c r="AH27" s="192">
        <v>0</v>
      </c>
      <c r="AI27" s="192">
        <v>0</v>
      </c>
      <c r="AJ27" s="192">
        <v>0</v>
      </c>
      <c r="AK27" s="192">
        <v>0</v>
      </c>
    </row>
    <row r="28" spans="1:37" x14ac:dyDescent="0.25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37" x14ac:dyDescent="0.25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37" x14ac:dyDescent="0.25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37" x14ac:dyDescent="0.25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37" x14ac:dyDescent="0.2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29"/>
      <c r="M32" s="129"/>
    </row>
    <row r="33" spans="1:18" x14ac:dyDescent="0.25">
      <c r="A33" s="80"/>
      <c r="B33" s="81"/>
      <c r="C33" s="110"/>
      <c r="D33" s="160"/>
      <c r="E33" s="161"/>
      <c r="F33" s="178"/>
      <c r="G33" s="160"/>
      <c r="H33" s="161"/>
      <c r="I33" s="88"/>
      <c r="J33" s="161"/>
      <c r="K33" s="87"/>
      <c r="L33" s="31"/>
      <c r="M33" s="205"/>
      <c r="N33" s="204"/>
      <c r="P33" s="154"/>
      <c r="Q33" s="154"/>
      <c r="R33" s="155"/>
    </row>
    <row r="34" spans="1:18" x14ac:dyDescent="0.25">
      <c r="A34" s="133"/>
      <c r="B34" s="134"/>
      <c r="C34" s="135"/>
      <c r="D34" s="162"/>
      <c r="E34" s="239"/>
      <c r="F34" s="239"/>
      <c r="G34" s="172"/>
      <c r="H34" s="134"/>
      <c r="I34" s="163"/>
      <c r="J34" s="173"/>
      <c r="K34" s="131"/>
      <c r="L34" s="179"/>
      <c r="M34" s="168"/>
      <c r="P34" s="156"/>
      <c r="Q34" s="156"/>
      <c r="R34" s="157"/>
    </row>
    <row r="35" spans="1:18" x14ac:dyDescent="0.25">
      <c r="A35" s="136"/>
      <c r="B35" s="86"/>
      <c r="C35" s="137"/>
      <c r="D35" s="165"/>
      <c r="E35" s="240"/>
      <c r="F35" s="240"/>
      <c r="G35" s="174"/>
      <c r="H35" s="166"/>
      <c r="I35" s="167"/>
      <c r="J35" s="78"/>
      <c r="K35" s="176"/>
      <c r="L35" s="129"/>
      <c r="M35" s="171"/>
      <c r="P35" s="157"/>
      <c r="Q35" s="158"/>
      <c r="R35" s="157"/>
    </row>
    <row r="36" spans="1:18" x14ac:dyDescent="0.25">
      <c r="A36" s="101"/>
      <c r="B36" s="102"/>
      <c r="C36" s="103"/>
      <c r="D36" s="165"/>
      <c r="E36" s="169"/>
      <c r="F36" s="130"/>
      <c r="G36" s="174"/>
      <c r="H36" s="166"/>
      <c r="I36" s="167"/>
      <c r="J36" s="78"/>
      <c r="K36" s="131"/>
      <c r="L36" s="179"/>
      <c r="M36" s="164"/>
      <c r="P36" s="156"/>
      <c r="Q36" s="156"/>
      <c r="R36" s="157"/>
    </row>
    <row r="37" spans="1:18" x14ac:dyDescent="0.25">
      <c r="A37" s="82"/>
      <c r="B37" s="108"/>
      <c r="C37" s="83"/>
      <c r="D37" s="165"/>
      <c r="E37" s="169"/>
      <c r="F37" s="130"/>
      <c r="G37" s="174"/>
      <c r="H37" s="166"/>
      <c r="I37" s="167"/>
      <c r="J37" s="78"/>
      <c r="K37" s="177"/>
      <c r="L37" s="130"/>
      <c r="M37" s="168"/>
      <c r="P37" s="157"/>
      <c r="Q37" s="158"/>
      <c r="R37" s="157"/>
    </row>
    <row r="38" spans="1:18" x14ac:dyDescent="0.25">
      <c r="A38" s="90"/>
      <c r="B38" s="104"/>
      <c r="C38" s="109"/>
      <c r="D38" s="165"/>
      <c r="E38" s="169"/>
      <c r="F38" s="130"/>
      <c r="G38" s="174"/>
      <c r="H38" s="166"/>
      <c r="I38" s="167"/>
      <c r="J38" s="78"/>
      <c r="K38" s="136"/>
      <c r="L38" s="129"/>
      <c r="M38" s="171"/>
      <c r="P38" s="157"/>
      <c r="Q38" s="158"/>
      <c r="R38" s="157"/>
    </row>
    <row r="39" spans="1:18" x14ac:dyDescent="0.25">
      <c r="A39" s="91"/>
      <c r="B39" s="21"/>
      <c r="C39" s="83"/>
      <c r="D39" s="165"/>
      <c r="E39" s="169"/>
      <c r="F39" s="130"/>
      <c r="G39" s="174"/>
      <c r="H39" s="166"/>
      <c r="I39" s="167"/>
      <c r="J39" s="78"/>
      <c r="K39" s="131"/>
      <c r="L39" s="179"/>
      <c r="M39" s="164"/>
      <c r="P39" s="156"/>
      <c r="Q39" s="156"/>
      <c r="R39" s="157"/>
    </row>
    <row r="40" spans="1:18" x14ac:dyDescent="0.25">
      <c r="A40" s="91"/>
      <c r="B40" s="21"/>
      <c r="C40" s="99"/>
      <c r="D40" s="165"/>
      <c r="E40" s="169"/>
      <c r="F40" s="130"/>
      <c r="G40" s="174"/>
      <c r="H40" s="166"/>
      <c r="I40" s="167"/>
      <c r="J40" s="78"/>
      <c r="K40" s="177"/>
      <c r="L40" s="130"/>
      <c r="M40" s="168"/>
      <c r="P40" s="157"/>
      <c r="Q40" s="158"/>
      <c r="R40" s="157"/>
    </row>
    <row r="41" spans="1:18" x14ac:dyDescent="0.25">
      <c r="A41" s="92"/>
      <c r="B41" s="89"/>
      <c r="C41" s="100"/>
      <c r="D41" s="170"/>
      <c r="E41" s="84"/>
      <c r="F41" s="129"/>
      <c r="G41" s="175"/>
      <c r="H41" s="86"/>
      <c r="I41" s="132"/>
      <c r="J41" s="85"/>
      <c r="K41" s="136"/>
      <c r="L41" s="129"/>
      <c r="M41" s="171"/>
      <c r="P41" s="157"/>
      <c r="Q41" s="158"/>
      <c r="R41" s="159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19" priority="1" stopIfTrue="1" operator="equal">
      <formula>"Bye"</formula>
    </cfRule>
  </conditionalFormatting>
  <conditionalFormatting sqref="R41">
    <cfRule type="expression" dxfId="18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B78FE-5344-4A27-A99C-85A70519A3C0}">
  <sheetPr codeName="Munka8">
    <tabColor indexed="11"/>
  </sheetPr>
  <dimension ref="A1:AK41"/>
  <sheetViews>
    <sheetView workbookViewId="0">
      <selection activeCell="I11" sqref="I1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7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32" t="s">
        <v>89</v>
      </c>
      <c r="B1" s="232"/>
      <c r="C1" s="232"/>
      <c r="D1" s="232"/>
      <c r="E1" s="232"/>
      <c r="F1" s="232"/>
      <c r="G1" s="114"/>
      <c r="H1" s="117" t="s">
        <v>33</v>
      </c>
      <c r="I1" s="115"/>
      <c r="J1" s="116"/>
      <c r="L1" s="118"/>
      <c r="M1" s="142"/>
      <c r="N1" s="143"/>
      <c r="O1" s="143" t="s">
        <v>9</v>
      </c>
      <c r="P1" s="143"/>
      <c r="Q1" s="144"/>
      <c r="R1" s="143"/>
      <c r="AB1" s="198" t="e">
        <f>IF(Y5=1,CONCATENATE(VLOOKUP(Y3,AA16:AH27,2)),CONCATENATE(VLOOKUP(Y3,AA2:AK13,2)))</f>
        <v>#N/A</v>
      </c>
      <c r="AC1" s="198" t="e">
        <f>IF(Y5=1,CONCATENATE(VLOOKUP(Y3,AA16:AK27,3)),CONCATENATE(VLOOKUP(Y3,AA2:AK13,3)))</f>
        <v>#N/A</v>
      </c>
      <c r="AD1" s="198" t="e">
        <f>IF(Y5=1,CONCATENATE(VLOOKUP(Y3,AA16:AK27,4)),CONCATENATE(VLOOKUP(Y3,AA2:AK13,4)))</f>
        <v>#N/A</v>
      </c>
      <c r="AE1" s="198" t="e">
        <f>IF(Y5=1,CONCATENATE(VLOOKUP(Y3,AA16:AK27,5)),CONCATENATE(VLOOKUP(Y3,AA2:AK13,5)))</f>
        <v>#N/A</v>
      </c>
      <c r="AF1" s="198" t="e">
        <f>IF(Y5=1,CONCATENATE(VLOOKUP(Y3,AA16:AK27,6)),CONCATENATE(VLOOKUP(Y3,AA2:AK13,6)))</f>
        <v>#N/A</v>
      </c>
      <c r="AG1" s="198" t="e">
        <f>IF(Y5=1,CONCATENATE(VLOOKUP(Y3,AA16:AK27,7)),CONCATENATE(VLOOKUP(Y3,AA2:AK13,7)))</f>
        <v>#N/A</v>
      </c>
      <c r="AH1" s="198" t="e">
        <f>IF(Y5=1,CONCATENATE(VLOOKUP(Y3,AA16:AK27,8)),CONCATENATE(VLOOKUP(Y3,AA2:AK13,8)))</f>
        <v>#N/A</v>
      </c>
      <c r="AI1" s="198" t="e">
        <f>IF(Y5=1,CONCATENATE(VLOOKUP(Y3,AA16:AK27,9)),CONCATENATE(VLOOKUP(Y3,AA2:AK13,9)))</f>
        <v>#N/A</v>
      </c>
      <c r="AJ1" s="198" t="e">
        <f>IF(Y5=1,CONCATENATE(VLOOKUP(Y3,AA16:AK27,10)),CONCATENATE(VLOOKUP(Y3,AA2:AK13,10)))</f>
        <v>#N/A</v>
      </c>
      <c r="AK1" s="198" t="e">
        <f>IF(Y5=1,CONCATENATE(VLOOKUP(Y3,AA16:AK27,11)),CONCATENATE(VLOOKUP(Y3,AA2:AK13,11)))</f>
        <v>#N/A</v>
      </c>
    </row>
    <row r="2" spans="1:37" x14ac:dyDescent="0.25">
      <c r="A2" s="119" t="s">
        <v>32</v>
      </c>
      <c r="B2" s="120"/>
      <c r="C2" s="120"/>
      <c r="D2" s="120"/>
      <c r="E2" s="120" t="s">
        <v>101</v>
      </c>
      <c r="F2" s="120"/>
      <c r="G2" s="121"/>
      <c r="H2" s="122"/>
      <c r="I2" s="122"/>
      <c r="J2" s="123"/>
      <c r="K2" s="118"/>
      <c r="L2" s="118"/>
      <c r="M2" s="118"/>
      <c r="N2" s="145"/>
      <c r="O2" s="146"/>
      <c r="P2" s="145"/>
      <c r="Q2" s="146"/>
      <c r="R2" s="145"/>
      <c r="Y2" s="193"/>
      <c r="Z2" s="192"/>
      <c r="AA2" s="192" t="s">
        <v>44</v>
      </c>
      <c r="AB2" s="186">
        <v>150</v>
      </c>
      <c r="AC2" s="186">
        <v>120</v>
      </c>
      <c r="AD2" s="186">
        <v>100</v>
      </c>
      <c r="AE2" s="186">
        <v>80</v>
      </c>
      <c r="AF2" s="186">
        <v>70</v>
      </c>
      <c r="AG2" s="186">
        <v>60</v>
      </c>
      <c r="AH2" s="186">
        <v>55</v>
      </c>
      <c r="AI2" s="186">
        <v>50</v>
      </c>
      <c r="AJ2" s="186">
        <v>45</v>
      </c>
      <c r="AK2" s="186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48"/>
      <c r="O3" s="147"/>
      <c r="P3" s="148"/>
      <c r="Q3" s="185" t="s">
        <v>53</v>
      </c>
      <c r="R3" s="186" t="s">
        <v>59</v>
      </c>
      <c r="Y3" s="192">
        <f>IF(H4="OB","A",IF(H4="IX","W",H4))</f>
        <v>0</v>
      </c>
      <c r="Z3" s="192"/>
      <c r="AA3" s="192" t="s">
        <v>69</v>
      </c>
      <c r="AB3" s="186">
        <v>120</v>
      </c>
      <c r="AC3" s="186">
        <v>90</v>
      </c>
      <c r="AD3" s="186">
        <v>65</v>
      </c>
      <c r="AE3" s="186">
        <v>55</v>
      </c>
      <c r="AF3" s="186">
        <v>50</v>
      </c>
      <c r="AG3" s="186">
        <v>45</v>
      </c>
      <c r="AH3" s="186">
        <v>40</v>
      </c>
      <c r="AI3" s="186">
        <v>35</v>
      </c>
      <c r="AJ3" s="186">
        <v>25</v>
      </c>
      <c r="AK3" s="186">
        <v>20</v>
      </c>
    </row>
    <row r="4" spans="1:37" ht="13.8" thickBot="1" x14ac:dyDescent="0.3">
      <c r="A4" s="233">
        <v>46149</v>
      </c>
      <c r="B4" s="233"/>
      <c r="C4" s="233"/>
      <c r="D4" s="124"/>
      <c r="E4" s="125" t="s">
        <v>90</v>
      </c>
      <c r="F4" s="125"/>
      <c r="G4" s="125"/>
      <c r="H4" s="127"/>
      <c r="I4" s="125"/>
      <c r="J4" s="126"/>
      <c r="K4" s="127"/>
      <c r="L4" s="128">
        <f>Altalanos!$E$10</f>
        <v>0</v>
      </c>
      <c r="M4" s="127"/>
      <c r="N4" s="150"/>
      <c r="O4" s="151"/>
      <c r="P4" s="150"/>
      <c r="Q4" s="187" t="s">
        <v>60</v>
      </c>
      <c r="R4" s="188" t="s">
        <v>55</v>
      </c>
      <c r="Y4" s="192"/>
      <c r="Z4" s="192"/>
      <c r="AA4" s="192" t="s">
        <v>70</v>
      </c>
      <c r="AB4" s="186">
        <v>90</v>
      </c>
      <c r="AC4" s="186">
        <v>60</v>
      </c>
      <c r="AD4" s="186">
        <v>45</v>
      </c>
      <c r="AE4" s="186">
        <v>34</v>
      </c>
      <c r="AF4" s="186">
        <v>27</v>
      </c>
      <c r="AG4" s="186">
        <v>22</v>
      </c>
      <c r="AH4" s="186">
        <v>18</v>
      </c>
      <c r="AI4" s="186">
        <v>15</v>
      </c>
      <c r="AJ4" s="186">
        <v>12</v>
      </c>
      <c r="AK4" s="186">
        <v>9</v>
      </c>
    </row>
    <row r="5" spans="1:37" x14ac:dyDescent="0.25">
      <c r="A5" s="31"/>
      <c r="B5" s="31" t="s">
        <v>31</v>
      </c>
      <c r="C5" s="139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1" t="s">
        <v>48</v>
      </c>
      <c r="L5" s="181" t="s">
        <v>49</v>
      </c>
      <c r="M5" s="181" t="s">
        <v>50</v>
      </c>
      <c r="Q5" s="189" t="s">
        <v>61</v>
      </c>
      <c r="R5" s="190" t="s">
        <v>57</v>
      </c>
      <c r="Y5" s="192">
        <f>IF(OR(Altalanos!$A$8="F1",Altalanos!$A$8="F2",Altalanos!$A$8="N1",Altalanos!$A$8="N2"),1,2)</f>
        <v>2</v>
      </c>
      <c r="Z5" s="192"/>
      <c r="AA5" s="192" t="s">
        <v>71</v>
      </c>
      <c r="AB5" s="186">
        <v>60</v>
      </c>
      <c r="AC5" s="186">
        <v>40</v>
      </c>
      <c r="AD5" s="186">
        <v>30</v>
      </c>
      <c r="AE5" s="186">
        <v>20</v>
      </c>
      <c r="AF5" s="186">
        <v>18</v>
      </c>
      <c r="AG5" s="186">
        <v>15</v>
      </c>
      <c r="AH5" s="186">
        <v>12</v>
      </c>
      <c r="AI5" s="186">
        <v>10</v>
      </c>
      <c r="AJ5" s="186">
        <v>8</v>
      </c>
      <c r="AK5" s="186">
        <v>6</v>
      </c>
    </row>
    <row r="6" spans="1:37" x14ac:dyDescent="0.25">
      <c r="A6" s="130"/>
      <c r="B6" s="130"/>
      <c r="C6" s="211"/>
      <c r="D6" s="211"/>
      <c r="E6" s="211"/>
      <c r="F6" s="211"/>
      <c r="G6" s="211"/>
      <c r="H6" s="211"/>
      <c r="I6" s="211"/>
      <c r="J6" s="211"/>
      <c r="K6" s="130"/>
      <c r="L6" s="130"/>
      <c r="M6" s="130"/>
      <c r="Y6" s="192"/>
      <c r="Z6" s="192"/>
      <c r="AA6" s="192" t="s">
        <v>72</v>
      </c>
      <c r="AB6" s="186">
        <v>40</v>
      </c>
      <c r="AC6" s="186">
        <v>25</v>
      </c>
      <c r="AD6" s="186">
        <v>18</v>
      </c>
      <c r="AE6" s="186">
        <v>13</v>
      </c>
      <c r="AF6" s="186">
        <v>10</v>
      </c>
      <c r="AG6" s="186">
        <v>8</v>
      </c>
      <c r="AH6" s="186">
        <v>6</v>
      </c>
      <c r="AI6" s="186">
        <v>5</v>
      </c>
      <c r="AJ6" s="186">
        <v>4</v>
      </c>
      <c r="AK6" s="186">
        <v>3</v>
      </c>
    </row>
    <row r="7" spans="1:37" x14ac:dyDescent="0.25">
      <c r="A7" s="152" t="s">
        <v>44</v>
      </c>
      <c r="B7" s="182"/>
      <c r="C7" s="209" t="str">
        <f>IF($B7="","",VLOOKUP($B7,#REF!,5))</f>
        <v/>
      </c>
      <c r="D7" s="209" t="str">
        <f>IF($B7="","",VLOOKUP($B7,#REF!,15))</f>
        <v/>
      </c>
      <c r="E7" s="208" t="s">
        <v>102</v>
      </c>
      <c r="F7" s="210"/>
      <c r="G7" s="208" t="s">
        <v>103</v>
      </c>
      <c r="H7" s="210"/>
      <c r="I7" s="208" t="s">
        <v>104</v>
      </c>
      <c r="J7" s="211"/>
      <c r="K7" s="199"/>
      <c r="L7" s="194" t="str">
        <f>IF(K7="","",CONCATENATE(VLOOKUP($Y$3,$AB$1:$AK$1,K7)," pont"))</f>
        <v/>
      </c>
      <c r="M7" s="200"/>
      <c r="Y7" s="192"/>
      <c r="Z7" s="192"/>
      <c r="AA7" s="192" t="s">
        <v>73</v>
      </c>
      <c r="AB7" s="186">
        <v>25</v>
      </c>
      <c r="AC7" s="186">
        <v>15</v>
      </c>
      <c r="AD7" s="186">
        <v>13</v>
      </c>
      <c r="AE7" s="186">
        <v>8</v>
      </c>
      <c r="AF7" s="186">
        <v>6</v>
      </c>
      <c r="AG7" s="186">
        <v>4</v>
      </c>
      <c r="AH7" s="186">
        <v>3</v>
      </c>
      <c r="AI7" s="186">
        <v>2</v>
      </c>
      <c r="AJ7" s="186">
        <v>1</v>
      </c>
      <c r="AK7" s="186">
        <v>0</v>
      </c>
    </row>
    <row r="8" spans="1:37" x14ac:dyDescent="0.25">
      <c r="A8" s="152"/>
      <c r="B8" s="183"/>
      <c r="C8" s="211"/>
      <c r="D8" s="211"/>
      <c r="E8" s="211"/>
      <c r="F8" s="211"/>
      <c r="G8" s="211"/>
      <c r="H8" s="211"/>
      <c r="I8" s="211"/>
      <c r="J8" s="211"/>
      <c r="K8" s="152"/>
      <c r="L8" s="152"/>
      <c r="M8" s="201"/>
      <c r="Y8" s="192"/>
      <c r="Z8" s="192"/>
      <c r="AA8" s="192" t="s">
        <v>74</v>
      </c>
      <c r="AB8" s="186">
        <v>15</v>
      </c>
      <c r="AC8" s="186">
        <v>10</v>
      </c>
      <c r="AD8" s="186">
        <v>7</v>
      </c>
      <c r="AE8" s="186">
        <v>5</v>
      </c>
      <c r="AF8" s="186">
        <v>4</v>
      </c>
      <c r="AG8" s="186">
        <v>3</v>
      </c>
      <c r="AH8" s="186">
        <v>2</v>
      </c>
      <c r="AI8" s="186">
        <v>1</v>
      </c>
      <c r="AJ8" s="186">
        <v>0</v>
      </c>
      <c r="AK8" s="186">
        <v>0</v>
      </c>
    </row>
    <row r="9" spans="1:37" x14ac:dyDescent="0.25">
      <c r="A9" s="152" t="s">
        <v>45</v>
      </c>
      <c r="B9" s="182"/>
      <c r="C9" s="209" t="str">
        <f>IF($B9="","",VLOOKUP($B9,#REF!,5))</f>
        <v/>
      </c>
      <c r="D9" s="209" t="str">
        <f>IF($B9="","",VLOOKUP($B9,#REF!,15))</f>
        <v/>
      </c>
      <c r="E9" s="208" t="s">
        <v>98</v>
      </c>
      <c r="F9" s="210"/>
      <c r="G9" s="208" t="s">
        <v>105</v>
      </c>
      <c r="H9" s="210"/>
      <c r="I9" s="208" t="s">
        <v>106</v>
      </c>
      <c r="J9" s="211"/>
      <c r="K9" s="199"/>
      <c r="L9" s="194" t="str">
        <f>IF(K9="","",CONCATENATE(VLOOKUP($Y$3,$AB$1:$AK$1,K9)," pont"))</f>
        <v/>
      </c>
      <c r="M9" s="200"/>
      <c r="Y9" s="192"/>
      <c r="Z9" s="192"/>
      <c r="AA9" s="192" t="s">
        <v>75</v>
      </c>
      <c r="AB9" s="186">
        <v>10</v>
      </c>
      <c r="AC9" s="186">
        <v>6</v>
      </c>
      <c r="AD9" s="186">
        <v>4</v>
      </c>
      <c r="AE9" s="186">
        <v>2</v>
      </c>
      <c r="AF9" s="186">
        <v>1</v>
      </c>
      <c r="AG9" s="186">
        <v>0</v>
      </c>
      <c r="AH9" s="186">
        <v>0</v>
      </c>
      <c r="AI9" s="186">
        <v>0</v>
      </c>
      <c r="AJ9" s="186">
        <v>0</v>
      </c>
      <c r="AK9" s="186">
        <v>0</v>
      </c>
    </row>
    <row r="10" spans="1:37" x14ac:dyDescent="0.25">
      <c r="A10" s="152"/>
      <c r="B10" s="183"/>
      <c r="C10" s="211"/>
      <c r="D10" s="211"/>
      <c r="E10" s="211"/>
      <c r="F10" s="211"/>
      <c r="G10" s="211"/>
      <c r="H10" s="211"/>
      <c r="I10" s="211"/>
      <c r="J10" s="211"/>
      <c r="K10" s="152"/>
      <c r="L10" s="152"/>
      <c r="M10" s="201"/>
      <c r="Y10" s="192"/>
      <c r="Z10" s="192"/>
      <c r="AA10" s="192" t="s">
        <v>76</v>
      </c>
      <c r="AB10" s="186">
        <v>6</v>
      </c>
      <c r="AC10" s="186">
        <v>3</v>
      </c>
      <c r="AD10" s="186">
        <v>2</v>
      </c>
      <c r="AE10" s="186">
        <v>1</v>
      </c>
      <c r="AF10" s="186">
        <v>0</v>
      </c>
      <c r="AG10" s="186">
        <v>0</v>
      </c>
      <c r="AH10" s="186">
        <v>0</v>
      </c>
      <c r="AI10" s="186">
        <v>0</v>
      </c>
      <c r="AJ10" s="186">
        <v>0</v>
      </c>
      <c r="AK10" s="186">
        <v>0</v>
      </c>
    </row>
    <row r="11" spans="1:37" x14ac:dyDescent="0.25">
      <c r="A11" s="152" t="s">
        <v>46</v>
      </c>
      <c r="B11" s="182"/>
      <c r="C11" s="209" t="str">
        <f>IF($B11="","",VLOOKUP($B11,#REF!,5))</f>
        <v/>
      </c>
      <c r="D11" s="209" t="str">
        <f>IF($B11="","",VLOOKUP($B11,#REF!,15))</f>
        <v/>
      </c>
      <c r="E11" s="208" t="s">
        <v>107</v>
      </c>
      <c r="F11" s="210"/>
      <c r="G11" s="208" t="s">
        <v>108</v>
      </c>
      <c r="H11" s="210"/>
      <c r="I11" s="208" t="s">
        <v>106</v>
      </c>
      <c r="J11" s="211"/>
      <c r="K11" s="199"/>
      <c r="L11" s="194" t="str">
        <f>IF(K11="","",CONCATENATE(VLOOKUP($Y$3,$AB$1:$AK$1,K11)," pont"))</f>
        <v/>
      </c>
      <c r="M11" s="200"/>
      <c r="Y11" s="192"/>
      <c r="Z11" s="192"/>
      <c r="AA11" s="192" t="s">
        <v>81</v>
      </c>
      <c r="AB11" s="186">
        <v>3</v>
      </c>
      <c r="AC11" s="186">
        <v>2</v>
      </c>
      <c r="AD11" s="186">
        <v>1</v>
      </c>
      <c r="AE11" s="186">
        <v>0</v>
      </c>
      <c r="AF11" s="186">
        <v>0</v>
      </c>
      <c r="AG11" s="186">
        <v>0</v>
      </c>
      <c r="AH11" s="186">
        <v>0</v>
      </c>
      <c r="AI11" s="186">
        <v>0</v>
      </c>
      <c r="AJ11" s="186">
        <v>0</v>
      </c>
      <c r="AK11" s="186">
        <v>0</v>
      </c>
    </row>
    <row r="12" spans="1:37" x14ac:dyDescent="0.25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Y12" s="192"/>
      <c r="Z12" s="192"/>
      <c r="AA12" s="192" t="s">
        <v>77</v>
      </c>
      <c r="AB12" s="197">
        <v>0</v>
      </c>
      <c r="AC12" s="197">
        <v>0</v>
      </c>
      <c r="AD12" s="197">
        <v>0</v>
      </c>
      <c r="AE12" s="197">
        <v>0</v>
      </c>
      <c r="AF12" s="197">
        <v>0</v>
      </c>
      <c r="AG12" s="197">
        <v>0</v>
      </c>
      <c r="AH12" s="197">
        <v>0</v>
      </c>
      <c r="AI12" s="197">
        <v>0</v>
      </c>
      <c r="AJ12" s="197">
        <v>0</v>
      </c>
      <c r="AK12" s="197">
        <v>0</v>
      </c>
    </row>
    <row r="13" spans="1:37" x14ac:dyDescent="0.25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Y13" s="192"/>
      <c r="Z13" s="192"/>
      <c r="AA13" s="192" t="s">
        <v>78</v>
      </c>
      <c r="AB13" s="197">
        <v>0</v>
      </c>
      <c r="AC13" s="197">
        <v>0</v>
      </c>
      <c r="AD13" s="197">
        <v>0</v>
      </c>
      <c r="AE13" s="197">
        <v>0</v>
      </c>
      <c r="AF13" s="197">
        <v>0</v>
      </c>
      <c r="AG13" s="197">
        <v>0</v>
      </c>
      <c r="AH13" s="197">
        <v>0</v>
      </c>
      <c r="AI13" s="197">
        <v>0</v>
      </c>
      <c r="AJ13" s="197">
        <v>0</v>
      </c>
      <c r="AK13" s="197">
        <v>0</v>
      </c>
    </row>
    <row r="14" spans="1:37" x14ac:dyDescent="0.25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x14ac:dyDescent="0.25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Y16" s="192"/>
      <c r="Z16" s="192"/>
      <c r="AA16" s="192" t="s">
        <v>44</v>
      </c>
      <c r="AB16" s="192">
        <v>300</v>
      </c>
      <c r="AC16" s="192">
        <v>250</v>
      </c>
      <c r="AD16" s="192">
        <v>220</v>
      </c>
      <c r="AE16" s="192">
        <v>180</v>
      </c>
      <c r="AF16" s="192">
        <v>160</v>
      </c>
      <c r="AG16" s="192">
        <v>150</v>
      </c>
      <c r="AH16" s="192">
        <v>140</v>
      </c>
      <c r="AI16" s="192">
        <v>130</v>
      </c>
      <c r="AJ16" s="192">
        <v>120</v>
      </c>
      <c r="AK16" s="192">
        <v>110</v>
      </c>
    </row>
    <row r="17" spans="1:37" x14ac:dyDescent="0.25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Y17" s="192"/>
      <c r="Z17" s="192"/>
      <c r="AA17" s="192" t="s">
        <v>69</v>
      </c>
      <c r="AB17" s="192">
        <v>250</v>
      </c>
      <c r="AC17" s="192">
        <v>200</v>
      </c>
      <c r="AD17" s="192">
        <v>160</v>
      </c>
      <c r="AE17" s="192">
        <v>140</v>
      </c>
      <c r="AF17" s="192">
        <v>120</v>
      </c>
      <c r="AG17" s="192">
        <v>110</v>
      </c>
      <c r="AH17" s="192">
        <v>100</v>
      </c>
      <c r="AI17" s="192">
        <v>90</v>
      </c>
      <c r="AJ17" s="192">
        <v>80</v>
      </c>
      <c r="AK17" s="192">
        <v>70</v>
      </c>
    </row>
    <row r="18" spans="1:37" ht="18.75" customHeight="1" x14ac:dyDescent="0.25">
      <c r="A18" s="130"/>
      <c r="B18" s="234"/>
      <c r="C18" s="234"/>
      <c r="D18" s="235" t="str">
        <f>E7</f>
        <v>HÉJJ</v>
      </c>
      <c r="E18" s="235"/>
      <c r="F18" s="235" t="str">
        <f>E9</f>
        <v>GYŐRI</v>
      </c>
      <c r="G18" s="235"/>
      <c r="H18" s="235" t="str">
        <f>E11</f>
        <v>RUMANN</v>
      </c>
      <c r="I18" s="235"/>
      <c r="J18" s="130"/>
      <c r="K18" s="130"/>
      <c r="L18" s="130"/>
      <c r="M18" s="130"/>
      <c r="Y18" s="192"/>
      <c r="Z18" s="192"/>
      <c r="AA18" s="192" t="s">
        <v>70</v>
      </c>
      <c r="AB18" s="192">
        <v>200</v>
      </c>
      <c r="AC18" s="192">
        <v>150</v>
      </c>
      <c r="AD18" s="192">
        <v>130</v>
      </c>
      <c r="AE18" s="192">
        <v>110</v>
      </c>
      <c r="AF18" s="192">
        <v>95</v>
      </c>
      <c r="AG18" s="192">
        <v>80</v>
      </c>
      <c r="AH18" s="192">
        <v>70</v>
      </c>
      <c r="AI18" s="192">
        <v>60</v>
      </c>
      <c r="AJ18" s="192">
        <v>55</v>
      </c>
      <c r="AK18" s="192">
        <v>50</v>
      </c>
    </row>
    <row r="19" spans="1:37" ht="18.75" customHeight="1" x14ac:dyDescent="0.25">
      <c r="A19" s="184" t="s">
        <v>44</v>
      </c>
      <c r="B19" s="236" t="str">
        <f>E7</f>
        <v>HÉJJ</v>
      </c>
      <c r="C19" s="236"/>
      <c r="D19" s="237"/>
      <c r="E19" s="237"/>
      <c r="F19" s="238"/>
      <c r="G19" s="238"/>
      <c r="H19" s="238"/>
      <c r="I19" s="238"/>
      <c r="J19" s="130"/>
      <c r="K19" s="130"/>
      <c r="L19" s="130"/>
      <c r="M19" s="130"/>
      <c r="Y19" s="192"/>
      <c r="Z19" s="192"/>
      <c r="AA19" s="192" t="s">
        <v>71</v>
      </c>
      <c r="AB19" s="192">
        <v>150</v>
      </c>
      <c r="AC19" s="192">
        <v>120</v>
      </c>
      <c r="AD19" s="192">
        <v>100</v>
      </c>
      <c r="AE19" s="192">
        <v>80</v>
      </c>
      <c r="AF19" s="192">
        <v>70</v>
      </c>
      <c r="AG19" s="192">
        <v>60</v>
      </c>
      <c r="AH19" s="192">
        <v>55</v>
      </c>
      <c r="AI19" s="192">
        <v>50</v>
      </c>
      <c r="AJ19" s="192">
        <v>45</v>
      </c>
      <c r="AK19" s="192">
        <v>40</v>
      </c>
    </row>
    <row r="20" spans="1:37" ht="18.75" customHeight="1" x14ac:dyDescent="0.25">
      <c r="A20" s="184" t="s">
        <v>45</v>
      </c>
      <c r="B20" s="236" t="str">
        <f>E9</f>
        <v>GYŐRI</v>
      </c>
      <c r="C20" s="236"/>
      <c r="D20" s="238"/>
      <c r="E20" s="238"/>
      <c r="F20" s="237"/>
      <c r="G20" s="237"/>
      <c r="H20" s="238"/>
      <c r="I20" s="238"/>
      <c r="J20" s="130"/>
      <c r="K20" s="130"/>
      <c r="L20" s="130"/>
      <c r="M20" s="130"/>
      <c r="Y20" s="192"/>
      <c r="Z20" s="192"/>
      <c r="AA20" s="192" t="s">
        <v>72</v>
      </c>
      <c r="AB20" s="192">
        <v>120</v>
      </c>
      <c r="AC20" s="192">
        <v>90</v>
      </c>
      <c r="AD20" s="192">
        <v>65</v>
      </c>
      <c r="AE20" s="192">
        <v>55</v>
      </c>
      <c r="AF20" s="192">
        <v>50</v>
      </c>
      <c r="AG20" s="192">
        <v>45</v>
      </c>
      <c r="AH20" s="192">
        <v>40</v>
      </c>
      <c r="AI20" s="192">
        <v>35</v>
      </c>
      <c r="AJ20" s="192">
        <v>25</v>
      </c>
      <c r="AK20" s="192">
        <v>20</v>
      </c>
    </row>
    <row r="21" spans="1:37" ht="18.75" customHeight="1" x14ac:dyDescent="0.25">
      <c r="A21" s="184" t="s">
        <v>46</v>
      </c>
      <c r="B21" s="236" t="str">
        <f>E11</f>
        <v>RUMANN</v>
      </c>
      <c r="C21" s="236"/>
      <c r="D21" s="238"/>
      <c r="E21" s="238"/>
      <c r="F21" s="238"/>
      <c r="G21" s="238"/>
      <c r="H21" s="237"/>
      <c r="I21" s="237"/>
      <c r="J21" s="130"/>
      <c r="K21" s="130"/>
      <c r="L21" s="130"/>
      <c r="M21" s="130"/>
      <c r="Y21" s="192"/>
      <c r="Z21" s="192"/>
      <c r="AA21" s="192" t="s">
        <v>73</v>
      </c>
      <c r="AB21" s="192">
        <v>90</v>
      </c>
      <c r="AC21" s="192">
        <v>60</v>
      </c>
      <c r="AD21" s="192">
        <v>45</v>
      </c>
      <c r="AE21" s="192">
        <v>34</v>
      </c>
      <c r="AF21" s="192">
        <v>27</v>
      </c>
      <c r="AG21" s="192">
        <v>22</v>
      </c>
      <c r="AH21" s="192">
        <v>18</v>
      </c>
      <c r="AI21" s="192">
        <v>15</v>
      </c>
      <c r="AJ21" s="192">
        <v>12</v>
      </c>
      <c r="AK21" s="192">
        <v>9</v>
      </c>
    </row>
    <row r="22" spans="1:37" x14ac:dyDescent="0.25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Y22" s="192"/>
      <c r="Z22" s="192"/>
      <c r="AA22" s="192" t="s">
        <v>74</v>
      </c>
      <c r="AB22" s="192">
        <v>60</v>
      </c>
      <c r="AC22" s="192">
        <v>40</v>
      </c>
      <c r="AD22" s="192">
        <v>30</v>
      </c>
      <c r="AE22" s="192">
        <v>20</v>
      </c>
      <c r="AF22" s="192">
        <v>18</v>
      </c>
      <c r="AG22" s="192">
        <v>15</v>
      </c>
      <c r="AH22" s="192">
        <v>12</v>
      </c>
      <c r="AI22" s="192">
        <v>10</v>
      </c>
      <c r="AJ22" s="192">
        <v>8</v>
      </c>
      <c r="AK22" s="192">
        <v>6</v>
      </c>
    </row>
    <row r="23" spans="1:37" x14ac:dyDescent="0.25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92"/>
      <c r="Z23" s="192"/>
      <c r="AA23" s="192" t="s">
        <v>75</v>
      </c>
      <c r="AB23" s="192">
        <v>40</v>
      </c>
      <c r="AC23" s="192">
        <v>25</v>
      </c>
      <c r="AD23" s="192">
        <v>18</v>
      </c>
      <c r="AE23" s="192">
        <v>13</v>
      </c>
      <c r="AF23" s="192">
        <v>8</v>
      </c>
      <c r="AG23" s="192">
        <v>7</v>
      </c>
      <c r="AH23" s="192">
        <v>6</v>
      </c>
      <c r="AI23" s="192">
        <v>5</v>
      </c>
      <c r="AJ23" s="192">
        <v>4</v>
      </c>
      <c r="AK23" s="192">
        <v>3</v>
      </c>
    </row>
    <row r="24" spans="1:37" x14ac:dyDescent="0.25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Y24" s="192"/>
      <c r="Z24" s="192"/>
      <c r="AA24" s="192" t="s">
        <v>76</v>
      </c>
      <c r="AB24" s="192">
        <v>25</v>
      </c>
      <c r="AC24" s="192">
        <v>15</v>
      </c>
      <c r="AD24" s="192">
        <v>13</v>
      </c>
      <c r="AE24" s="192">
        <v>7</v>
      </c>
      <c r="AF24" s="192">
        <v>6</v>
      </c>
      <c r="AG24" s="192">
        <v>5</v>
      </c>
      <c r="AH24" s="192">
        <v>4</v>
      </c>
      <c r="AI24" s="192">
        <v>3</v>
      </c>
      <c r="AJ24" s="192">
        <v>2</v>
      </c>
      <c r="AK24" s="192">
        <v>1</v>
      </c>
    </row>
    <row r="25" spans="1:37" x14ac:dyDescent="0.25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Y25" s="192"/>
      <c r="Z25" s="192"/>
      <c r="AA25" s="192" t="s">
        <v>81</v>
      </c>
      <c r="AB25" s="192">
        <v>15</v>
      </c>
      <c r="AC25" s="192">
        <v>10</v>
      </c>
      <c r="AD25" s="192">
        <v>8</v>
      </c>
      <c r="AE25" s="192">
        <v>4</v>
      </c>
      <c r="AF25" s="192">
        <v>3</v>
      </c>
      <c r="AG25" s="192">
        <v>2</v>
      </c>
      <c r="AH25" s="192">
        <v>1</v>
      </c>
      <c r="AI25" s="192">
        <v>0</v>
      </c>
      <c r="AJ25" s="192">
        <v>0</v>
      </c>
      <c r="AK25" s="192">
        <v>0</v>
      </c>
    </row>
    <row r="26" spans="1:37" x14ac:dyDescent="0.25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Y26" s="192"/>
      <c r="Z26" s="192"/>
      <c r="AA26" s="192" t="s">
        <v>77</v>
      </c>
      <c r="AB26" s="192">
        <v>10</v>
      </c>
      <c r="AC26" s="192">
        <v>6</v>
      </c>
      <c r="AD26" s="192">
        <v>4</v>
      </c>
      <c r="AE26" s="192">
        <v>2</v>
      </c>
      <c r="AF26" s="192">
        <v>1</v>
      </c>
      <c r="AG26" s="192">
        <v>0</v>
      </c>
      <c r="AH26" s="192">
        <v>0</v>
      </c>
      <c r="AI26" s="192">
        <v>0</v>
      </c>
      <c r="AJ26" s="192">
        <v>0</v>
      </c>
      <c r="AK26" s="192">
        <v>0</v>
      </c>
    </row>
    <row r="27" spans="1:37" x14ac:dyDescent="0.25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Y27" s="192"/>
      <c r="Z27" s="192"/>
      <c r="AA27" s="192" t="s">
        <v>78</v>
      </c>
      <c r="AB27" s="192">
        <v>3</v>
      </c>
      <c r="AC27" s="192">
        <v>2</v>
      </c>
      <c r="AD27" s="192">
        <v>1</v>
      </c>
      <c r="AE27" s="192">
        <v>0</v>
      </c>
      <c r="AF27" s="192">
        <v>0</v>
      </c>
      <c r="AG27" s="192">
        <v>0</v>
      </c>
      <c r="AH27" s="192">
        <v>0</v>
      </c>
      <c r="AI27" s="192">
        <v>0</v>
      </c>
      <c r="AJ27" s="192">
        <v>0</v>
      </c>
      <c r="AK27" s="192">
        <v>0</v>
      </c>
    </row>
    <row r="28" spans="1:37" x14ac:dyDescent="0.25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37" x14ac:dyDescent="0.25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37" x14ac:dyDescent="0.25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37" x14ac:dyDescent="0.25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37" x14ac:dyDescent="0.2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29"/>
      <c r="M32" s="129"/>
    </row>
    <row r="33" spans="1:18" x14ac:dyDescent="0.25">
      <c r="A33" s="80" t="s">
        <v>26</v>
      </c>
      <c r="B33" s="81"/>
      <c r="C33" s="110"/>
      <c r="D33" s="160" t="s">
        <v>0</v>
      </c>
      <c r="E33" s="161" t="s">
        <v>28</v>
      </c>
      <c r="F33" s="178"/>
      <c r="G33" s="160" t="s">
        <v>0</v>
      </c>
      <c r="H33" s="161" t="s">
        <v>35</v>
      </c>
      <c r="I33" s="88"/>
      <c r="J33" s="161" t="s">
        <v>36</v>
      </c>
      <c r="K33" s="87" t="s">
        <v>37</v>
      </c>
      <c r="L33" s="31"/>
      <c r="M33" s="205"/>
      <c r="N33" s="204"/>
      <c r="P33" s="154"/>
      <c r="Q33" s="154"/>
      <c r="R33" s="155"/>
    </row>
    <row r="34" spans="1:18" x14ac:dyDescent="0.25">
      <c r="A34" s="133" t="s">
        <v>27</v>
      </c>
      <c r="B34" s="134"/>
      <c r="C34" s="135"/>
      <c r="D34" s="162"/>
      <c r="E34" s="239"/>
      <c r="F34" s="239"/>
      <c r="G34" s="172" t="s">
        <v>1</v>
      </c>
      <c r="H34" s="134"/>
      <c r="I34" s="163"/>
      <c r="J34" s="173"/>
      <c r="K34" s="131" t="s">
        <v>29</v>
      </c>
      <c r="L34" s="179"/>
      <c r="M34" s="168"/>
      <c r="P34" s="156"/>
      <c r="Q34" s="156"/>
      <c r="R34" s="157"/>
    </row>
    <row r="35" spans="1:18" x14ac:dyDescent="0.25">
      <c r="A35" s="136" t="s">
        <v>34</v>
      </c>
      <c r="B35" s="86"/>
      <c r="C35" s="137"/>
      <c r="D35" s="165"/>
      <c r="E35" s="240"/>
      <c r="F35" s="240"/>
      <c r="G35" s="174" t="s">
        <v>2</v>
      </c>
      <c r="H35" s="166"/>
      <c r="I35" s="167"/>
      <c r="J35" s="78"/>
      <c r="K35" s="176"/>
      <c r="L35" s="129"/>
      <c r="M35" s="171"/>
      <c r="P35" s="157"/>
      <c r="Q35" s="158"/>
      <c r="R35" s="157"/>
    </row>
    <row r="36" spans="1:18" x14ac:dyDescent="0.25">
      <c r="A36" s="101"/>
      <c r="B36" s="102"/>
      <c r="C36" s="103"/>
      <c r="D36" s="165"/>
      <c r="E36" s="169"/>
      <c r="F36" s="130"/>
      <c r="G36" s="174" t="s">
        <v>3</v>
      </c>
      <c r="H36" s="166"/>
      <c r="I36" s="167"/>
      <c r="J36" s="78"/>
      <c r="K36" s="131" t="s">
        <v>30</v>
      </c>
      <c r="L36" s="179"/>
      <c r="M36" s="164"/>
      <c r="P36" s="156"/>
      <c r="Q36" s="156"/>
      <c r="R36" s="157"/>
    </row>
    <row r="37" spans="1:18" x14ac:dyDescent="0.25">
      <c r="A37" s="82"/>
      <c r="B37" s="108"/>
      <c r="C37" s="83"/>
      <c r="D37" s="165"/>
      <c r="E37" s="169"/>
      <c r="F37" s="130"/>
      <c r="G37" s="174" t="s">
        <v>4</v>
      </c>
      <c r="H37" s="166"/>
      <c r="I37" s="167"/>
      <c r="J37" s="78"/>
      <c r="K37" s="177"/>
      <c r="L37" s="130"/>
      <c r="M37" s="168"/>
      <c r="P37" s="157"/>
      <c r="Q37" s="158"/>
      <c r="R37" s="157"/>
    </row>
    <row r="38" spans="1:18" x14ac:dyDescent="0.25">
      <c r="A38" s="90"/>
      <c r="B38" s="104"/>
      <c r="C38" s="109"/>
      <c r="D38" s="165"/>
      <c r="E38" s="169"/>
      <c r="F38" s="130"/>
      <c r="G38" s="174" t="s">
        <v>5</v>
      </c>
      <c r="H38" s="166"/>
      <c r="I38" s="167"/>
      <c r="J38" s="78"/>
      <c r="K38" s="136"/>
      <c r="L38" s="129"/>
      <c r="M38" s="171"/>
      <c r="P38" s="157"/>
      <c r="Q38" s="158"/>
      <c r="R38" s="157"/>
    </row>
    <row r="39" spans="1:18" x14ac:dyDescent="0.25">
      <c r="A39" s="91"/>
      <c r="B39" s="21"/>
      <c r="C39" s="83"/>
      <c r="D39" s="165"/>
      <c r="E39" s="169"/>
      <c r="F39" s="130"/>
      <c r="G39" s="174" t="s">
        <v>6</v>
      </c>
      <c r="H39" s="166"/>
      <c r="I39" s="167"/>
      <c r="J39" s="78"/>
      <c r="K39" s="131" t="s">
        <v>25</v>
      </c>
      <c r="L39" s="179"/>
      <c r="M39" s="164"/>
      <c r="P39" s="156"/>
      <c r="Q39" s="156"/>
      <c r="R39" s="157"/>
    </row>
    <row r="40" spans="1:18" x14ac:dyDescent="0.25">
      <c r="A40" s="91"/>
      <c r="B40" s="21"/>
      <c r="C40" s="99"/>
      <c r="D40" s="165"/>
      <c r="E40" s="169"/>
      <c r="F40" s="130"/>
      <c r="G40" s="174" t="s">
        <v>7</v>
      </c>
      <c r="H40" s="166"/>
      <c r="I40" s="167"/>
      <c r="J40" s="78"/>
      <c r="K40" s="177"/>
      <c r="L40" s="130"/>
      <c r="M40" s="168"/>
      <c r="P40" s="157"/>
      <c r="Q40" s="158"/>
      <c r="R40" s="157"/>
    </row>
    <row r="41" spans="1:18" x14ac:dyDescent="0.25">
      <c r="A41" s="92"/>
      <c r="B41" s="89"/>
      <c r="C41" s="100"/>
      <c r="D41" s="170"/>
      <c r="E41" s="84"/>
      <c r="F41" s="129"/>
      <c r="G41" s="175" t="s">
        <v>8</v>
      </c>
      <c r="H41" s="86"/>
      <c r="I41" s="132"/>
      <c r="J41" s="85"/>
      <c r="K41" s="136">
        <f>L4</f>
        <v>0</v>
      </c>
      <c r="L41" s="129"/>
      <c r="M41" s="171"/>
      <c r="P41" s="157"/>
      <c r="Q41" s="158"/>
      <c r="R41" s="159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17" priority="1" stopIfTrue="1" operator="equal">
      <formula>"Bye"</formula>
    </cfRule>
  </conditionalFormatting>
  <conditionalFormatting sqref="R41">
    <cfRule type="expression" dxfId="1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28DC-102D-4949-8368-26015BA3B02E}">
  <sheetPr codeName="Munka9">
    <tabColor indexed="11"/>
  </sheetPr>
  <dimension ref="A1:AK41"/>
  <sheetViews>
    <sheetView workbookViewId="0">
      <selection activeCell="J16" sqref="J1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7.44140625" customWidth="1"/>
    <col min="10" max="10" width="11.8867187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32" t="s">
        <v>89</v>
      </c>
      <c r="B1" s="232"/>
      <c r="C1" s="232"/>
      <c r="D1" s="232"/>
      <c r="E1" s="232"/>
      <c r="F1" s="232"/>
      <c r="G1" s="114"/>
      <c r="H1" s="117" t="s">
        <v>33</v>
      </c>
      <c r="I1" s="115"/>
      <c r="J1" s="116"/>
      <c r="L1" s="118"/>
      <c r="M1" s="142"/>
      <c r="N1" s="143"/>
      <c r="O1" s="143" t="s">
        <v>9</v>
      </c>
      <c r="P1" s="143"/>
      <c r="Q1" s="144"/>
      <c r="R1" s="143"/>
      <c r="AB1" s="198" t="e">
        <f>IF(Y5=1,CONCATENATE(VLOOKUP(Y3,AA16:AH27,2)),CONCATENATE(VLOOKUP(Y3,AA2:AK13,2)))</f>
        <v>#N/A</v>
      </c>
      <c r="AC1" s="198" t="e">
        <f>IF(Y5=1,CONCATENATE(VLOOKUP(Y3,AA16:AK27,3)),CONCATENATE(VLOOKUP(Y3,AA2:AK13,3)))</f>
        <v>#N/A</v>
      </c>
      <c r="AD1" s="198" t="e">
        <f>IF(Y5=1,CONCATENATE(VLOOKUP(Y3,AA16:AK27,4)),CONCATENATE(VLOOKUP(Y3,AA2:AK13,4)))</f>
        <v>#N/A</v>
      </c>
      <c r="AE1" s="198" t="e">
        <f>IF(Y5=1,CONCATENATE(VLOOKUP(Y3,AA16:AK27,5)),CONCATENATE(VLOOKUP(Y3,AA2:AK13,5)))</f>
        <v>#N/A</v>
      </c>
      <c r="AF1" s="198" t="e">
        <f>IF(Y5=1,CONCATENATE(VLOOKUP(Y3,AA16:AK27,6)),CONCATENATE(VLOOKUP(Y3,AA2:AK13,6)))</f>
        <v>#N/A</v>
      </c>
      <c r="AG1" s="198" t="e">
        <f>IF(Y5=1,CONCATENATE(VLOOKUP(Y3,AA16:AK27,7)),CONCATENATE(VLOOKUP(Y3,AA2:AK13,7)))</f>
        <v>#N/A</v>
      </c>
      <c r="AH1" s="198" t="e">
        <f>IF(Y5=1,CONCATENATE(VLOOKUP(Y3,AA16:AK27,8)),CONCATENATE(VLOOKUP(Y3,AA2:AK13,8)))</f>
        <v>#N/A</v>
      </c>
      <c r="AI1" s="198" t="e">
        <f>IF(Y5=1,CONCATENATE(VLOOKUP(Y3,AA16:AK27,9)),CONCATENATE(VLOOKUP(Y3,AA2:AK13,9)))</f>
        <v>#N/A</v>
      </c>
      <c r="AJ1" s="198" t="e">
        <f>IF(Y5=1,CONCATENATE(VLOOKUP(Y3,AA16:AK27,10)),CONCATENATE(VLOOKUP(Y3,AA2:AK13,10)))</f>
        <v>#N/A</v>
      </c>
      <c r="AK1" s="198" t="e">
        <f>IF(Y5=1,CONCATENATE(VLOOKUP(Y3,AA16:AK27,11)),CONCATENATE(VLOOKUP(Y3,AA2:AK13,11)))</f>
        <v>#N/A</v>
      </c>
    </row>
    <row r="2" spans="1:37" x14ac:dyDescent="0.25">
      <c r="A2" s="119" t="s">
        <v>32</v>
      </c>
      <c r="B2" s="120"/>
      <c r="C2" s="120"/>
      <c r="D2" s="120"/>
      <c r="E2" s="120" t="s">
        <v>109</v>
      </c>
      <c r="F2" s="120"/>
      <c r="G2" s="121"/>
      <c r="H2" s="122"/>
      <c r="I2" s="122"/>
      <c r="J2" s="123"/>
      <c r="K2" s="118"/>
      <c r="L2" s="118"/>
      <c r="M2" s="118"/>
      <c r="N2" s="145"/>
      <c r="O2" s="146"/>
      <c r="P2" s="145"/>
      <c r="Q2" s="146"/>
      <c r="R2" s="145"/>
      <c r="Y2" s="193"/>
      <c r="Z2" s="192"/>
      <c r="AA2" s="192" t="s">
        <v>44</v>
      </c>
      <c r="AB2" s="186">
        <v>150</v>
      </c>
      <c r="AC2" s="186">
        <v>120</v>
      </c>
      <c r="AD2" s="186">
        <v>100</v>
      </c>
      <c r="AE2" s="186">
        <v>80</v>
      </c>
      <c r="AF2" s="186">
        <v>70</v>
      </c>
      <c r="AG2" s="186">
        <v>60</v>
      </c>
      <c r="AH2" s="186">
        <v>55</v>
      </c>
      <c r="AI2" s="186">
        <v>50</v>
      </c>
      <c r="AJ2" s="186">
        <v>45</v>
      </c>
      <c r="AK2" s="186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48"/>
      <c r="O3" s="147"/>
      <c r="P3" s="148"/>
      <c r="Q3" s="185" t="s">
        <v>53</v>
      </c>
      <c r="R3" s="186" t="s">
        <v>59</v>
      </c>
      <c r="Y3" s="192">
        <f>IF(H4="OB","A",IF(H4="IX","W",H4))</f>
        <v>0</v>
      </c>
      <c r="Z3" s="192"/>
      <c r="AA3" s="192" t="s">
        <v>69</v>
      </c>
      <c r="AB3" s="186">
        <v>120</v>
      </c>
      <c r="AC3" s="186">
        <v>90</v>
      </c>
      <c r="AD3" s="186">
        <v>65</v>
      </c>
      <c r="AE3" s="186">
        <v>55</v>
      </c>
      <c r="AF3" s="186">
        <v>50</v>
      </c>
      <c r="AG3" s="186">
        <v>45</v>
      </c>
      <c r="AH3" s="186">
        <v>40</v>
      </c>
      <c r="AI3" s="186">
        <v>35</v>
      </c>
      <c r="AJ3" s="186">
        <v>25</v>
      </c>
      <c r="AK3" s="186">
        <v>20</v>
      </c>
    </row>
    <row r="4" spans="1:37" ht="13.8" thickBot="1" x14ac:dyDescent="0.3">
      <c r="A4" s="233">
        <v>46149</v>
      </c>
      <c r="B4" s="233"/>
      <c r="C4" s="233"/>
      <c r="D4" s="124"/>
      <c r="E4" s="125" t="s">
        <v>90</v>
      </c>
      <c r="F4" s="125"/>
      <c r="G4" s="125"/>
      <c r="H4" s="127"/>
      <c r="I4" s="125"/>
      <c r="J4" s="126"/>
      <c r="K4" s="127"/>
      <c r="L4" s="128">
        <f>Altalanos!$E$10</f>
        <v>0</v>
      </c>
      <c r="M4" s="127"/>
      <c r="N4" s="150"/>
      <c r="O4" s="151"/>
      <c r="P4" s="150"/>
      <c r="Q4" s="187" t="s">
        <v>60</v>
      </c>
      <c r="R4" s="188" t="s">
        <v>55</v>
      </c>
      <c r="Y4" s="192"/>
      <c r="Z4" s="192"/>
      <c r="AA4" s="192" t="s">
        <v>70</v>
      </c>
      <c r="AB4" s="186">
        <v>90</v>
      </c>
      <c r="AC4" s="186">
        <v>60</v>
      </c>
      <c r="AD4" s="186">
        <v>45</v>
      </c>
      <c r="AE4" s="186">
        <v>34</v>
      </c>
      <c r="AF4" s="186">
        <v>27</v>
      </c>
      <c r="AG4" s="186">
        <v>22</v>
      </c>
      <c r="AH4" s="186">
        <v>18</v>
      </c>
      <c r="AI4" s="186">
        <v>15</v>
      </c>
      <c r="AJ4" s="186">
        <v>12</v>
      </c>
      <c r="AK4" s="186">
        <v>9</v>
      </c>
    </row>
    <row r="5" spans="1:37" x14ac:dyDescent="0.25">
      <c r="A5" s="31"/>
      <c r="B5" s="31" t="s">
        <v>31</v>
      </c>
      <c r="C5" s="139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1" t="s">
        <v>48</v>
      </c>
      <c r="L5" s="181" t="s">
        <v>49</v>
      </c>
      <c r="M5" s="181" t="s">
        <v>50</v>
      </c>
      <c r="Q5" s="189" t="s">
        <v>61</v>
      </c>
      <c r="R5" s="190" t="s">
        <v>57</v>
      </c>
      <c r="Y5" s="192">
        <f>IF(OR(Altalanos!$A$8="F1",Altalanos!$A$8="F2",Altalanos!$A$8="N1",Altalanos!$A$8="N2"),1,2)</f>
        <v>2</v>
      </c>
      <c r="Z5" s="192"/>
      <c r="AA5" s="192" t="s">
        <v>71</v>
      </c>
      <c r="AB5" s="186">
        <v>60</v>
      </c>
      <c r="AC5" s="186">
        <v>40</v>
      </c>
      <c r="AD5" s="186">
        <v>30</v>
      </c>
      <c r="AE5" s="186">
        <v>20</v>
      </c>
      <c r="AF5" s="186">
        <v>18</v>
      </c>
      <c r="AG5" s="186">
        <v>15</v>
      </c>
      <c r="AH5" s="186">
        <v>12</v>
      </c>
      <c r="AI5" s="186">
        <v>10</v>
      </c>
      <c r="AJ5" s="186">
        <v>8</v>
      </c>
      <c r="AK5" s="186">
        <v>6</v>
      </c>
    </row>
    <row r="6" spans="1:37" x14ac:dyDescent="0.25">
      <c r="A6" s="130"/>
      <c r="B6" s="130"/>
      <c r="C6" s="211"/>
      <c r="D6" s="211"/>
      <c r="E6" s="211"/>
      <c r="F6" s="211"/>
      <c r="G6" s="211"/>
      <c r="H6" s="211"/>
      <c r="I6" s="211"/>
      <c r="J6" s="211"/>
      <c r="K6" s="130"/>
      <c r="L6" s="130"/>
      <c r="M6" s="130"/>
      <c r="Y6" s="192"/>
      <c r="Z6" s="192"/>
      <c r="AA6" s="192" t="s">
        <v>72</v>
      </c>
      <c r="AB6" s="186">
        <v>40</v>
      </c>
      <c r="AC6" s="186">
        <v>25</v>
      </c>
      <c r="AD6" s="186">
        <v>18</v>
      </c>
      <c r="AE6" s="186">
        <v>13</v>
      </c>
      <c r="AF6" s="186">
        <v>10</v>
      </c>
      <c r="AG6" s="186">
        <v>8</v>
      </c>
      <c r="AH6" s="186">
        <v>6</v>
      </c>
      <c r="AI6" s="186">
        <v>5</v>
      </c>
      <c r="AJ6" s="186">
        <v>4</v>
      </c>
      <c r="AK6" s="186">
        <v>3</v>
      </c>
    </row>
    <row r="7" spans="1:37" x14ac:dyDescent="0.25">
      <c r="A7" s="152" t="s">
        <v>44</v>
      </c>
      <c r="B7" s="182"/>
      <c r="C7" s="209" t="str">
        <f>IF($B7="","",VLOOKUP($B7,#REF!,5))</f>
        <v/>
      </c>
      <c r="D7" s="209" t="str">
        <f>IF($B7="","",VLOOKUP($B7,#REF!,15))</f>
        <v/>
      </c>
      <c r="E7" s="208" t="s">
        <v>110</v>
      </c>
      <c r="F7" s="210"/>
      <c r="G7" s="208" t="s">
        <v>111</v>
      </c>
      <c r="H7" s="210"/>
      <c r="I7" s="208" t="s">
        <v>112</v>
      </c>
      <c r="J7" s="211"/>
      <c r="K7" s="199"/>
      <c r="L7" s="194" t="str">
        <f>IF(K7="","",CONCATENATE(VLOOKUP($Y$3,$AB$1:$AK$1,K7)," pont"))</f>
        <v/>
      </c>
      <c r="M7" s="200"/>
      <c r="Y7" s="192"/>
      <c r="Z7" s="192"/>
      <c r="AA7" s="192" t="s">
        <v>73</v>
      </c>
      <c r="AB7" s="186">
        <v>25</v>
      </c>
      <c r="AC7" s="186">
        <v>15</v>
      </c>
      <c r="AD7" s="186">
        <v>13</v>
      </c>
      <c r="AE7" s="186">
        <v>8</v>
      </c>
      <c r="AF7" s="186">
        <v>6</v>
      </c>
      <c r="AG7" s="186">
        <v>4</v>
      </c>
      <c r="AH7" s="186">
        <v>3</v>
      </c>
      <c r="AI7" s="186">
        <v>2</v>
      </c>
      <c r="AJ7" s="186">
        <v>1</v>
      </c>
      <c r="AK7" s="186">
        <v>0</v>
      </c>
    </row>
    <row r="8" spans="1:37" x14ac:dyDescent="0.25">
      <c r="A8" s="152"/>
      <c r="B8" s="183"/>
      <c r="C8" s="211"/>
      <c r="D8" s="211"/>
      <c r="E8" s="211"/>
      <c r="F8" s="211"/>
      <c r="G8" s="211"/>
      <c r="H8" s="211"/>
      <c r="I8" s="211"/>
      <c r="J8" s="211"/>
      <c r="K8" s="152"/>
      <c r="L8" s="152"/>
      <c r="M8" s="201"/>
      <c r="Y8" s="192"/>
      <c r="Z8" s="192"/>
      <c r="AA8" s="192" t="s">
        <v>74</v>
      </c>
      <c r="AB8" s="186">
        <v>15</v>
      </c>
      <c r="AC8" s="186">
        <v>10</v>
      </c>
      <c r="AD8" s="186">
        <v>7</v>
      </c>
      <c r="AE8" s="186">
        <v>5</v>
      </c>
      <c r="AF8" s="186">
        <v>4</v>
      </c>
      <c r="AG8" s="186">
        <v>3</v>
      </c>
      <c r="AH8" s="186">
        <v>2</v>
      </c>
      <c r="AI8" s="186">
        <v>1</v>
      </c>
      <c r="AJ8" s="186">
        <v>0</v>
      </c>
      <c r="AK8" s="186">
        <v>0</v>
      </c>
    </row>
    <row r="9" spans="1:37" x14ac:dyDescent="0.25">
      <c r="A9" s="152" t="s">
        <v>45</v>
      </c>
      <c r="B9" s="182"/>
      <c r="C9" s="209" t="str">
        <f>IF($B9="","",VLOOKUP($B9,#REF!,5))</f>
        <v/>
      </c>
      <c r="D9" s="209" t="str">
        <f>IF($B9="","",VLOOKUP($B9,#REF!,15))</f>
        <v/>
      </c>
      <c r="E9" s="208" t="s">
        <v>113</v>
      </c>
      <c r="F9" s="210"/>
      <c r="G9" s="208" t="s">
        <v>114</v>
      </c>
      <c r="H9" s="210"/>
      <c r="I9" s="208" t="s">
        <v>115</v>
      </c>
      <c r="J9" s="211"/>
      <c r="K9" s="199"/>
      <c r="L9" s="194" t="str">
        <f>IF(K9="","",CONCATENATE(VLOOKUP($Y$3,$AB$1:$AK$1,K9)," pont"))</f>
        <v/>
      </c>
      <c r="M9" s="200"/>
      <c r="Y9" s="192"/>
      <c r="Z9" s="192"/>
      <c r="AA9" s="192" t="s">
        <v>75</v>
      </c>
      <c r="AB9" s="186">
        <v>10</v>
      </c>
      <c r="AC9" s="186">
        <v>6</v>
      </c>
      <c r="AD9" s="186">
        <v>4</v>
      </c>
      <c r="AE9" s="186">
        <v>2</v>
      </c>
      <c r="AF9" s="186">
        <v>1</v>
      </c>
      <c r="AG9" s="186">
        <v>0</v>
      </c>
      <c r="AH9" s="186">
        <v>0</v>
      </c>
      <c r="AI9" s="186">
        <v>0</v>
      </c>
      <c r="AJ9" s="186">
        <v>0</v>
      </c>
      <c r="AK9" s="186">
        <v>0</v>
      </c>
    </row>
    <row r="10" spans="1:37" x14ac:dyDescent="0.25">
      <c r="A10" s="152"/>
      <c r="B10" s="183"/>
      <c r="C10" s="211"/>
      <c r="D10" s="211"/>
      <c r="E10" s="211"/>
      <c r="F10" s="211"/>
      <c r="G10" s="211"/>
      <c r="H10" s="211"/>
      <c r="I10" s="211"/>
      <c r="J10" s="211"/>
      <c r="K10" s="152"/>
      <c r="L10" s="152"/>
      <c r="M10" s="201"/>
      <c r="Y10" s="192"/>
      <c r="Z10" s="192"/>
      <c r="AA10" s="192" t="s">
        <v>76</v>
      </c>
      <c r="AB10" s="186">
        <v>6</v>
      </c>
      <c r="AC10" s="186">
        <v>3</v>
      </c>
      <c r="AD10" s="186">
        <v>2</v>
      </c>
      <c r="AE10" s="186">
        <v>1</v>
      </c>
      <c r="AF10" s="186">
        <v>0</v>
      </c>
      <c r="AG10" s="186">
        <v>0</v>
      </c>
      <c r="AH10" s="186">
        <v>0</v>
      </c>
      <c r="AI10" s="186">
        <v>0</v>
      </c>
      <c r="AJ10" s="186">
        <v>0</v>
      </c>
      <c r="AK10" s="186">
        <v>0</v>
      </c>
    </row>
    <row r="11" spans="1:37" x14ac:dyDescent="0.25">
      <c r="A11" s="152" t="s">
        <v>46</v>
      </c>
      <c r="B11" s="182"/>
      <c r="C11" s="209" t="str">
        <f>IF($B11="","",VLOOKUP($B11,#REF!,5))</f>
        <v/>
      </c>
      <c r="D11" s="209" t="str">
        <f>IF($B11="","",VLOOKUP($B11,#REF!,15))</f>
        <v/>
      </c>
      <c r="E11" s="208" t="s">
        <v>116</v>
      </c>
      <c r="F11" s="210"/>
      <c r="G11" s="208" t="s">
        <v>117</v>
      </c>
      <c r="H11" s="210"/>
      <c r="I11" s="208" t="s">
        <v>118</v>
      </c>
      <c r="J11" s="211"/>
      <c r="K11" s="199"/>
      <c r="L11" s="194" t="str">
        <f>IF(K11="","",CONCATENATE(VLOOKUP($Y$3,$AB$1:$AK$1,K11)," pont"))</f>
        <v/>
      </c>
      <c r="M11" s="200"/>
      <c r="Y11" s="192"/>
      <c r="Z11" s="192"/>
      <c r="AA11" s="192" t="s">
        <v>81</v>
      </c>
      <c r="AB11" s="186">
        <v>3</v>
      </c>
      <c r="AC11" s="186">
        <v>2</v>
      </c>
      <c r="AD11" s="186">
        <v>1</v>
      </c>
      <c r="AE11" s="186">
        <v>0</v>
      </c>
      <c r="AF11" s="186">
        <v>0</v>
      </c>
      <c r="AG11" s="186">
        <v>0</v>
      </c>
      <c r="AH11" s="186">
        <v>0</v>
      </c>
      <c r="AI11" s="186">
        <v>0</v>
      </c>
      <c r="AJ11" s="186">
        <v>0</v>
      </c>
      <c r="AK11" s="186">
        <v>0</v>
      </c>
    </row>
    <row r="12" spans="1:37" x14ac:dyDescent="0.25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Y12" s="192"/>
      <c r="Z12" s="192"/>
      <c r="AA12" s="192" t="s">
        <v>77</v>
      </c>
      <c r="AB12" s="197">
        <v>0</v>
      </c>
      <c r="AC12" s="197">
        <v>0</v>
      </c>
      <c r="AD12" s="197">
        <v>0</v>
      </c>
      <c r="AE12" s="197">
        <v>0</v>
      </c>
      <c r="AF12" s="197">
        <v>0</v>
      </c>
      <c r="AG12" s="197">
        <v>0</v>
      </c>
      <c r="AH12" s="197">
        <v>0</v>
      </c>
      <c r="AI12" s="197">
        <v>0</v>
      </c>
      <c r="AJ12" s="197">
        <v>0</v>
      </c>
      <c r="AK12" s="197">
        <v>0</v>
      </c>
    </row>
    <row r="13" spans="1:37" x14ac:dyDescent="0.25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Y13" s="192"/>
      <c r="Z13" s="192"/>
      <c r="AA13" s="192" t="s">
        <v>78</v>
      </c>
      <c r="AB13" s="197">
        <v>0</v>
      </c>
      <c r="AC13" s="197">
        <v>0</v>
      </c>
      <c r="AD13" s="197">
        <v>0</v>
      </c>
      <c r="AE13" s="197">
        <v>0</v>
      </c>
      <c r="AF13" s="197">
        <v>0</v>
      </c>
      <c r="AG13" s="197">
        <v>0</v>
      </c>
      <c r="AH13" s="197">
        <v>0</v>
      </c>
      <c r="AI13" s="197">
        <v>0</v>
      </c>
      <c r="AJ13" s="197">
        <v>0</v>
      </c>
      <c r="AK13" s="197">
        <v>0</v>
      </c>
    </row>
    <row r="14" spans="1:37" x14ac:dyDescent="0.25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x14ac:dyDescent="0.25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Y16" s="192"/>
      <c r="Z16" s="192"/>
      <c r="AA16" s="192" t="s">
        <v>44</v>
      </c>
      <c r="AB16" s="192">
        <v>300</v>
      </c>
      <c r="AC16" s="192">
        <v>250</v>
      </c>
      <c r="AD16" s="192">
        <v>220</v>
      </c>
      <c r="AE16" s="192">
        <v>180</v>
      </c>
      <c r="AF16" s="192">
        <v>160</v>
      </c>
      <c r="AG16" s="192">
        <v>150</v>
      </c>
      <c r="AH16" s="192">
        <v>140</v>
      </c>
      <c r="AI16" s="192">
        <v>130</v>
      </c>
      <c r="AJ16" s="192">
        <v>120</v>
      </c>
      <c r="AK16" s="192">
        <v>110</v>
      </c>
    </row>
    <row r="17" spans="1:37" x14ac:dyDescent="0.25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Y17" s="192"/>
      <c r="Z17" s="192"/>
      <c r="AA17" s="192" t="s">
        <v>69</v>
      </c>
      <c r="AB17" s="192">
        <v>250</v>
      </c>
      <c r="AC17" s="192">
        <v>200</v>
      </c>
      <c r="AD17" s="192">
        <v>160</v>
      </c>
      <c r="AE17" s="192">
        <v>140</v>
      </c>
      <c r="AF17" s="192">
        <v>120</v>
      </c>
      <c r="AG17" s="192">
        <v>110</v>
      </c>
      <c r="AH17" s="192">
        <v>100</v>
      </c>
      <c r="AI17" s="192">
        <v>90</v>
      </c>
      <c r="AJ17" s="192">
        <v>80</v>
      </c>
      <c r="AK17" s="192">
        <v>70</v>
      </c>
    </row>
    <row r="18" spans="1:37" ht="18.75" customHeight="1" x14ac:dyDescent="0.25">
      <c r="A18" s="130"/>
      <c r="B18" s="234"/>
      <c r="C18" s="234"/>
      <c r="D18" s="235" t="str">
        <f>E7</f>
        <v>BARANYAI</v>
      </c>
      <c r="E18" s="235"/>
      <c r="F18" s="235" t="str">
        <f>E9</f>
        <v>SURÁNYI-TÓTH</v>
      </c>
      <c r="G18" s="235"/>
      <c r="H18" s="235" t="str">
        <f>E11</f>
        <v>ERŐSS</v>
      </c>
      <c r="I18" s="235"/>
      <c r="J18" s="130"/>
      <c r="K18" s="130"/>
      <c r="L18" s="130"/>
      <c r="M18" s="130"/>
      <c r="Y18" s="192"/>
      <c r="Z18" s="192"/>
      <c r="AA18" s="192" t="s">
        <v>70</v>
      </c>
      <c r="AB18" s="192">
        <v>200</v>
      </c>
      <c r="AC18" s="192">
        <v>150</v>
      </c>
      <c r="AD18" s="192">
        <v>130</v>
      </c>
      <c r="AE18" s="192">
        <v>110</v>
      </c>
      <c r="AF18" s="192">
        <v>95</v>
      </c>
      <c r="AG18" s="192">
        <v>80</v>
      </c>
      <c r="AH18" s="192">
        <v>70</v>
      </c>
      <c r="AI18" s="192">
        <v>60</v>
      </c>
      <c r="AJ18" s="192">
        <v>55</v>
      </c>
      <c r="AK18" s="192">
        <v>50</v>
      </c>
    </row>
    <row r="19" spans="1:37" ht="18.75" customHeight="1" x14ac:dyDescent="0.25">
      <c r="A19" s="184" t="s">
        <v>44</v>
      </c>
      <c r="B19" s="236" t="str">
        <f>E7</f>
        <v>BARANYAI</v>
      </c>
      <c r="C19" s="236"/>
      <c r="D19" s="237"/>
      <c r="E19" s="237"/>
      <c r="F19" s="238"/>
      <c r="G19" s="238"/>
      <c r="H19" s="238"/>
      <c r="I19" s="238"/>
      <c r="J19" s="130"/>
      <c r="K19" s="130"/>
      <c r="L19" s="130"/>
      <c r="M19" s="130"/>
      <c r="Y19" s="192"/>
      <c r="Z19" s="192"/>
      <c r="AA19" s="192" t="s">
        <v>71</v>
      </c>
      <c r="AB19" s="192">
        <v>150</v>
      </c>
      <c r="AC19" s="192">
        <v>120</v>
      </c>
      <c r="AD19" s="192">
        <v>100</v>
      </c>
      <c r="AE19" s="192">
        <v>80</v>
      </c>
      <c r="AF19" s="192">
        <v>70</v>
      </c>
      <c r="AG19" s="192">
        <v>60</v>
      </c>
      <c r="AH19" s="192">
        <v>55</v>
      </c>
      <c r="AI19" s="192">
        <v>50</v>
      </c>
      <c r="AJ19" s="192">
        <v>45</v>
      </c>
      <c r="AK19" s="192">
        <v>40</v>
      </c>
    </row>
    <row r="20" spans="1:37" ht="18.75" customHeight="1" x14ac:dyDescent="0.25">
      <c r="A20" s="184" t="s">
        <v>45</v>
      </c>
      <c r="B20" s="236" t="str">
        <f>E9</f>
        <v>SURÁNYI-TÓTH</v>
      </c>
      <c r="C20" s="236"/>
      <c r="D20" s="238"/>
      <c r="E20" s="238"/>
      <c r="F20" s="237"/>
      <c r="G20" s="237"/>
      <c r="H20" s="238"/>
      <c r="I20" s="238"/>
      <c r="J20" s="130"/>
      <c r="K20" s="130"/>
      <c r="L20" s="130"/>
      <c r="M20" s="130"/>
      <c r="Y20" s="192"/>
      <c r="Z20" s="192"/>
      <c r="AA20" s="192" t="s">
        <v>72</v>
      </c>
      <c r="AB20" s="192">
        <v>120</v>
      </c>
      <c r="AC20" s="192">
        <v>90</v>
      </c>
      <c r="AD20" s="192">
        <v>65</v>
      </c>
      <c r="AE20" s="192">
        <v>55</v>
      </c>
      <c r="AF20" s="192">
        <v>50</v>
      </c>
      <c r="AG20" s="192">
        <v>45</v>
      </c>
      <c r="AH20" s="192">
        <v>40</v>
      </c>
      <c r="AI20" s="192">
        <v>35</v>
      </c>
      <c r="AJ20" s="192">
        <v>25</v>
      </c>
      <c r="AK20" s="192">
        <v>20</v>
      </c>
    </row>
    <row r="21" spans="1:37" ht="18.75" customHeight="1" x14ac:dyDescent="0.25">
      <c r="A21" s="184" t="s">
        <v>46</v>
      </c>
      <c r="B21" s="236" t="str">
        <f>E11</f>
        <v>ERŐSS</v>
      </c>
      <c r="C21" s="236"/>
      <c r="D21" s="238"/>
      <c r="E21" s="238"/>
      <c r="F21" s="238"/>
      <c r="G21" s="238"/>
      <c r="H21" s="237"/>
      <c r="I21" s="237"/>
      <c r="J21" s="130"/>
      <c r="K21" s="130"/>
      <c r="L21" s="130"/>
      <c r="M21" s="130"/>
      <c r="Y21" s="192"/>
      <c r="Z21" s="192"/>
      <c r="AA21" s="192" t="s">
        <v>73</v>
      </c>
      <c r="AB21" s="192">
        <v>90</v>
      </c>
      <c r="AC21" s="192">
        <v>60</v>
      </c>
      <c r="AD21" s="192">
        <v>45</v>
      </c>
      <c r="AE21" s="192">
        <v>34</v>
      </c>
      <c r="AF21" s="192">
        <v>27</v>
      </c>
      <c r="AG21" s="192">
        <v>22</v>
      </c>
      <c r="AH21" s="192">
        <v>18</v>
      </c>
      <c r="AI21" s="192">
        <v>15</v>
      </c>
      <c r="AJ21" s="192">
        <v>12</v>
      </c>
      <c r="AK21" s="192">
        <v>9</v>
      </c>
    </row>
    <row r="22" spans="1:37" x14ac:dyDescent="0.25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Y22" s="192"/>
      <c r="Z22" s="192"/>
      <c r="AA22" s="192" t="s">
        <v>74</v>
      </c>
      <c r="AB22" s="192">
        <v>60</v>
      </c>
      <c r="AC22" s="192">
        <v>40</v>
      </c>
      <c r="AD22" s="192">
        <v>30</v>
      </c>
      <c r="AE22" s="192">
        <v>20</v>
      </c>
      <c r="AF22" s="192">
        <v>18</v>
      </c>
      <c r="AG22" s="192">
        <v>15</v>
      </c>
      <c r="AH22" s="192">
        <v>12</v>
      </c>
      <c r="AI22" s="192">
        <v>10</v>
      </c>
      <c r="AJ22" s="192">
        <v>8</v>
      </c>
      <c r="AK22" s="192">
        <v>6</v>
      </c>
    </row>
    <row r="23" spans="1:37" x14ac:dyDescent="0.25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92"/>
      <c r="Z23" s="192"/>
      <c r="AA23" s="192" t="s">
        <v>75</v>
      </c>
      <c r="AB23" s="192">
        <v>40</v>
      </c>
      <c r="AC23" s="192">
        <v>25</v>
      </c>
      <c r="AD23" s="192">
        <v>18</v>
      </c>
      <c r="AE23" s="192">
        <v>13</v>
      </c>
      <c r="AF23" s="192">
        <v>8</v>
      </c>
      <c r="AG23" s="192">
        <v>7</v>
      </c>
      <c r="AH23" s="192">
        <v>6</v>
      </c>
      <c r="AI23" s="192">
        <v>5</v>
      </c>
      <c r="AJ23" s="192">
        <v>4</v>
      </c>
      <c r="AK23" s="192">
        <v>3</v>
      </c>
    </row>
    <row r="24" spans="1:37" x14ac:dyDescent="0.25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Y24" s="192"/>
      <c r="Z24" s="192"/>
      <c r="AA24" s="192" t="s">
        <v>76</v>
      </c>
      <c r="AB24" s="192">
        <v>25</v>
      </c>
      <c r="AC24" s="192">
        <v>15</v>
      </c>
      <c r="AD24" s="192">
        <v>13</v>
      </c>
      <c r="AE24" s="192">
        <v>7</v>
      </c>
      <c r="AF24" s="192">
        <v>6</v>
      </c>
      <c r="AG24" s="192">
        <v>5</v>
      </c>
      <c r="AH24" s="192">
        <v>4</v>
      </c>
      <c r="AI24" s="192">
        <v>3</v>
      </c>
      <c r="AJ24" s="192">
        <v>2</v>
      </c>
      <c r="AK24" s="192">
        <v>1</v>
      </c>
    </row>
    <row r="25" spans="1:37" x14ac:dyDescent="0.25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Y25" s="192"/>
      <c r="Z25" s="192"/>
      <c r="AA25" s="192" t="s">
        <v>81</v>
      </c>
      <c r="AB25" s="192">
        <v>15</v>
      </c>
      <c r="AC25" s="192">
        <v>10</v>
      </c>
      <c r="AD25" s="192">
        <v>8</v>
      </c>
      <c r="AE25" s="192">
        <v>4</v>
      </c>
      <c r="AF25" s="192">
        <v>3</v>
      </c>
      <c r="AG25" s="192">
        <v>2</v>
      </c>
      <c r="AH25" s="192">
        <v>1</v>
      </c>
      <c r="AI25" s="192">
        <v>0</v>
      </c>
      <c r="AJ25" s="192">
        <v>0</v>
      </c>
      <c r="AK25" s="192">
        <v>0</v>
      </c>
    </row>
    <row r="26" spans="1:37" x14ac:dyDescent="0.25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Y26" s="192"/>
      <c r="Z26" s="192"/>
      <c r="AA26" s="192" t="s">
        <v>77</v>
      </c>
      <c r="AB26" s="192">
        <v>10</v>
      </c>
      <c r="AC26" s="192">
        <v>6</v>
      </c>
      <c r="AD26" s="192">
        <v>4</v>
      </c>
      <c r="AE26" s="192">
        <v>2</v>
      </c>
      <c r="AF26" s="192">
        <v>1</v>
      </c>
      <c r="AG26" s="192">
        <v>0</v>
      </c>
      <c r="AH26" s="192">
        <v>0</v>
      </c>
      <c r="AI26" s="192">
        <v>0</v>
      </c>
      <c r="AJ26" s="192">
        <v>0</v>
      </c>
      <c r="AK26" s="192">
        <v>0</v>
      </c>
    </row>
    <row r="27" spans="1:37" x14ac:dyDescent="0.25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Y27" s="192"/>
      <c r="Z27" s="192"/>
      <c r="AA27" s="192" t="s">
        <v>78</v>
      </c>
      <c r="AB27" s="192">
        <v>3</v>
      </c>
      <c r="AC27" s="192">
        <v>2</v>
      </c>
      <c r="AD27" s="192">
        <v>1</v>
      </c>
      <c r="AE27" s="192">
        <v>0</v>
      </c>
      <c r="AF27" s="192">
        <v>0</v>
      </c>
      <c r="AG27" s="192">
        <v>0</v>
      </c>
      <c r="AH27" s="192">
        <v>0</v>
      </c>
      <c r="AI27" s="192">
        <v>0</v>
      </c>
      <c r="AJ27" s="192">
        <v>0</v>
      </c>
      <c r="AK27" s="192">
        <v>0</v>
      </c>
    </row>
    <row r="28" spans="1:37" x14ac:dyDescent="0.25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37" x14ac:dyDescent="0.25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37" x14ac:dyDescent="0.25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37" x14ac:dyDescent="0.25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37" x14ac:dyDescent="0.2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29"/>
      <c r="M32" s="129"/>
    </row>
    <row r="33" spans="1:18" x14ac:dyDescent="0.25">
      <c r="A33" s="80" t="s">
        <v>26</v>
      </c>
      <c r="B33" s="81"/>
      <c r="C33" s="110"/>
      <c r="D33" s="160" t="s">
        <v>0</v>
      </c>
      <c r="E33" s="161" t="s">
        <v>28</v>
      </c>
      <c r="F33" s="178"/>
      <c r="G33" s="160" t="s">
        <v>0</v>
      </c>
      <c r="H33" s="161" t="s">
        <v>35</v>
      </c>
      <c r="I33" s="88"/>
      <c r="J33" s="161" t="s">
        <v>36</v>
      </c>
      <c r="K33" s="87" t="s">
        <v>37</v>
      </c>
      <c r="L33" s="31"/>
      <c r="M33" s="205"/>
      <c r="N33" s="204"/>
      <c r="P33" s="154"/>
      <c r="Q33" s="154"/>
      <c r="R33" s="155"/>
    </row>
    <row r="34" spans="1:18" x14ac:dyDescent="0.25">
      <c r="A34" s="133" t="s">
        <v>27</v>
      </c>
      <c r="B34" s="134"/>
      <c r="C34" s="135"/>
      <c r="D34" s="162"/>
      <c r="E34" s="239"/>
      <c r="F34" s="239"/>
      <c r="G34" s="172" t="s">
        <v>1</v>
      </c>
      <c r="H34" s="134"/>
      <c r="I34" s="163"/>
      <c r="J34" s="173"/>
      <c r="K34" s="131" t="s">
        <v>29</v>
      </c>
      <c r="L34" s="179"/>
      <c r="M34" s="168"/>
      <c r="P34" s="156"/>
      <c r="Q34" s="156"/>
      <c r="R34" s="157"/>
    </row>
    <row r="35" spans="1:18" x14ac:dyDescent="0.25">
      <c r="A35" s="136" t="s">
        <v>34</v>
      </c>
      <c r="B35" s="86"/>
      <c r="C35" s="137"/>
      <c r="D35" s="165"/>
      <c r="E35" s="240"/>
      <c r="F35" s="240"/>
      <c r="G35" s="174" t="s">
        <v>2</v>
      </c>
      <c r="H35" s="166"/>
      <c r="I35" s="167"/>
      <c r="J35" s="78"/>
      <c r="K35" s="176"/>
      <c r="L35" s="129"/>
      <c r="M35" s="171"/>
      <c r="P35" s="157"/>
      <c r="Q35" s="158"/>
      <c r="R35" s="157"/>
    </row>
    <row r="36" spans="1:18" x14ac:dyDescent="0.25">
      <c r="A36" s="101"/>
      <c r="B36" s="102"/>
      <c r="C36" s="103"/>
      <c r="D36" s="165"/>
      <c r="E36" s="169"/>
      <c r="F36" s="130"/>
      <c r="G36" s="174" t="s">
        <v>3</v>
      </c>
      <c r="H36" s="166"/>
      <c r="I36" s="167"/>
      <c r="J36" s="78"/>
      <c r="K36" s="131" t="s">
        <v>30</v>
      </c>
      <c r="L36" s="179"/>
      <c r="M36" s="164"/>
      <c r="P36" s="156"/>
      <c r="Q36" s="156"/>
      <c r="R36" s="157"/>
    </row>
    <row r="37" spans="1:18" x14ac:dyDescent="0.25">
      <c r="A37" s="82"/>
      <c r="B37" s="108"/>
      <c r="C37" s="83"/>
      <c r="D37" s="165"/>
      <c r="E37" s="169"/>
      <c r="F37" s="130"/>
      <c r="G37" s="174" t="s">
        <v>4</v>
      </c>
      <c r="H37" s="166"/>
      <c r="I37" s="167"/>
      <c r="J37" s="78"/>
      <c r="K37" s="177"/>
      <c r="L37" s="130"/>
      <c r="M37" s="168"/>
      <c r="P37" s="157"/>
      <c r="Q37" s="158"/>
      <c r="R37" s="157"/>
    </row>
    <row r="38" spans="1:18" x14ac:dyDescent="0.25">
      <c r="A38" s="90"/>
      <c r="B38" s="104"/>
      <c r="C38" s="109"/>
      <c r="D38" s="165"/>
      <c r="E38" s="169"/>
      <c r="F38" s="130"/>
      <c r="G38" s="174" t="s">
        <v>5</v>
      </c>
      <c r="H38" s="166"/>
      <c r="I38" s="167"/>
      <c r="J38" s="78"/>
      <c r="K38" s="136"/>
      <c r="L38" s="129"/>
      <c r="M38" s="171"/>
      <c r="P38" s="157"/>
      <c r="Q38" s="158"/>
      <c r="R38" s="157"/>
    </row>
    <row r="39" spans="1:18" x14ac:dyDescent="0.25">
      <c r="A39" s="91"/>
      <c r="B39" s="21"/>
      <c r="C39" s="83"/>
      <c r="D39" s="165"/>
      <c r="E39" s="169"/>
      <c r="F39" s="130"/>
      <c r="G39" s="174" t="s">
        <v>6</v>
      </c>
      <c r="H39" s="166"/>
      <c r="I39" s="167"/>
      <c r="J39" s="78"/>
      <c r="K39" s="131" t="s">
        <v>25</v>
      </c>
      <c r="L39" s="179"/>
      <c r="M39" s="164"/>
      <c r="P39" s="156"/>
      <c r="Q39" s="156"/>
      <c r="R39" s="157"/>
    </row>
    <row r="40" spans="1:18" x14ac:dyDescent="0.25">
      <c r="A40" s="91"/>
      <c r="B40" s="21"/>
      <c r="C40" s="99"/>
      <c r="D40" s="165"/>
      <c r="E40" s="169"/>
      <c r="F40" s="130"/>
      <c r="G40" s="174" t="s">
        <v>7</v>
      </c>
      <c r="H40" s="166"/>
      <c r="I40" s="167"/>
      <c r="J40" s="78"/>
      <c r="K40" s="177"/>
      <c r="L40" s="130"/>
      <c r="M40" s="168"/>
      <c r="P40" s="157"/>
      <c r="Q40" s="158"/>
      <c r="R40" s="157"/>
    </row>
    <row r="41" spans="1:18" x14ac:dyDescent="0.25">
      <c r="A41" s="92"/>
      <c r="B41" s="89"/>
      <c r="C41" s="100"/>
      <c r="D41" s="170"/>
      <c r="E41" s="84"/>
      <c r="F41" s="129"/>
      <c r="G41" s="175" t="s">
        <v>8</v>
      </c>
      <c r="H41" s="86"/>
      <c r="I41" s="132"/>
      <c r="J41" s="85"/>
      <c r="K41" s="136">
        <f>L4</f>
        <v>0</v>
      </c>
      <c r="L41" s="129"/>
      <c r="M41" s="171"/>
      <c r="P41" s="157"/>
      <c r="Q41" s="158"/>
      <c r="R41" s="159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15" priority="1" stopIfTrue="1" operator="equal">
      <formula>"Bye"</formula>
    </cfRule>
  </conditionalFormatting>
  <conditionalFormatting sqref="R41">
    <cfRule type="expression" dxfId="1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4ED7C-9461-49F9-B073-9281C3D20CA3}">
  <sheetPr codeName="Munka3">
    <tabColor indexed="11"/>
  </sheetPr>
  <dimension ref="A1:AK41"/>
  <sheetViews>
    <sheetView workbookViewId="0">
      <selection activeCell="I15" sqref="I1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29.33203125" customWidth="1"/>
    <col min="10" max="10" width="1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232" t="s">
        <v>89</v>
      </c>
      <c r="B1" s="232"/>
      <c r="C1" s="232"/>
      <c r="D1" s="232"/>
      <c r="E1" s="232"/>
      <c r="F1" s="232"/>
      <c r="G1" s="114"/>
      <c r="H1" s="117" t="s">
        <v>33</v>
      </c>
      <c r="I1" s="115"/>
      <c r="J1" s="116"/>
      <c r="L1" s="118"/>
      <c r="M1" s="142"/>
      <c r="N1" s="143"/>
      <c r="O1" s="143" t="s">
        <v>9</v>
      </c>
      <c r="P1" s="143"/>
      <c r="Q1" s="144"/>
      <c r="R1" s="143"/>
      <c r="AB1" s="198" t="e">
        <f>IF(Y5=1,CONCATENATE(VLOOKUP(Y3,AA16:AH27,2)),CONCATENATE(VLOOKUP(Y3,AA2:AK13,2)))</f>
        <v>#N/A</v>
      </c>
      <c r="AC1" s="198" t="e">
        <f>IF(Y5=1,CONCATENATE(VLOOKUP(Y3,AA16:AK27,3)),CONCATENATE(VLOOKUP(Y3,AA2:AK13,3)))</f>
        <v>#N/A</v>
      </c>
      <c r="AD1" s="198" t="e">
        <f>IF(Y5=1,CONCATENATE(VLOOKUP(Y3,AA16:AK27,4)),CONCATENATE(VLOOKUP(Y3,AA2:AK13,4)))</f>
        <v>#N/A</v>
      </c>
      <c r="AE1" s="198" t="e">
        <f>IF(Y5=1,CONCATENATE(VLOOKUP(Y3,AA16:AK27,5)),CONCATENATE(VLOOKUP(Y3,AA2:AK13,5)))</f>
        <v>#N/A</v>
      </c>
      <c r="AF1" s="198" t="e">
        <f>IF(Y5=1,CONCATENATE(VLOOKUP(Y3,AA16:AK27,6)),CONCATENATE(VLOOKUP(Y3,AA2:AK13,6)))</f>
        <v>#N/A</v>
      </c>
      <c r="AG1" s="198" t="e">
        <f>IF(Y5=1,CONCATENATE(VLOOKUP(Y3,AA16:AK27,7)),CONCATENATE(VLOOKUP(Y3,AA2:AK13,7)))</f>
        <v>#N/A</v>
      </c>
      <c r="AH1" s="198" t="e">
        <f>IF(Y5=1,CONCATENATE(VLOOKUP(Y3,AA16:AK27,8)),CONCATENATE(VLOOKUP(Y3,AA2:AK13,8)))</f>
        <v>#N/A</v>
      </c>
      <c r="AI1" s="198" t="e">
        <f>IF(Y5=1,CONCATENATE(VLOOKUP(Y3,AA16:AK27,9)),CONCATENATE(VLOOKUP(Y3,AA2:AK13,9)))</f>
        <v>#N/A</v>
      </c>
      <c r="AJ1" s="198" t="e">
        <f>IF(Y5=1,CONCATENATE(VLOOKUP(Y3,AA16:AK27,10)),CONCATENATE(VLOOKUP(Y3,AA2:AK13,10)))</f>
        <v>#N/A</v>
      </c>
      <c r="AK1" s="198" t="e">
        <f>IF(Y5=1,CONCATENATE(VLOOKUP(Y3,AA16:AK27,11)),CONCATENATE(VLOOKUP(Y3,AA2:AK13,11)))</f>
        <v>#N/A</v>
      </c>
    </row>
    <row r="2" spans="1:37" x14ac:dyDescent="0.25">
      <c r="A2" s="119" t="s">
        <v>32</v>
      </c>
      <c r="B2" s="120"/>
      <c r="C2" s="120"/>
      <c r="D2" s="120"/>
      <c r="E2" s="120" t="s">
        <v>119</v>
      </c>
      <c r="F2" s="120"/>
      <c r="G2" s="121"/>
      <c r="H2" s="122"/>
      <c r="I2" s="122"/>
      <c r="J2" s="123"/>
      <c r="K2" s="118"/>
      <c r="L2" s="118"/>
      <c r="M2" s="118"/>
      <c r="N2" s="145"/>
      <c r="O2" s="146"/>
      <c r="P2" s="145"/>
      <c r="Q2" s="146"/>
      <c r="R2" s="145"/>
      <c r="Y2" s="193"/>
      <c r="Z2" s="192"/>
      <c r="AA2" s="192" t="s">
        <v>44</v>
      </c>
      <c r="AB2" s="186">
        <v>150</v>
      </c>
      <c r="AC2" s="186">
        <v>120</v>
      </c>
      <c r="AD2" s="186">
        <v>100</v>
      </c>
      <c r="AE2" s="186">
        <v>80</v>
      </c>
      <c r="AF2" s="186">
        <v>70</v>
      </c>
      <c r="AG2" s="186">
        <v>60</v>
      </c>
      <c r="AH2" s="186">
        <v>55</v>
      </c>
      <c r="AI2" s="186">
        <v>50</v>
      </c>
      <c r="AJ2" s="186">
        <v>45</v>
      </c>
      <c r="AK2" s="186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48"/>
      <c r="O3" s="147"/>
      <c r="P3" s="148"/>
      <c r="Q3" s="147"/>
      <c r="R3" s="149"/>
      <c r="Y3" s="192">
        <f>IF(H4="OB","A",IF(H4="IX","W",H4))</f>
        <v>0</v>
      </c>
      <c r="Z3" s="192"/>
      <c r="AA3" s="192" t="s">
        <v>69</v>
      </c>
      <c r="AB3" s="186">
        <v>120</v>
      </c>
      <c r="AC3" s="186">
        <v>90</v>
      </c>
      <c r="AD3" s="186">
        <v>65</v>
      </c>
      <c r="AE3" s="186">
        <v>55</v>
      </c>
      <c r="AF3" s="186">
        <v>50</v>
      </c>
      <c r="AG3" s="186">
        <v>45</v>
      </c>
      <c r="AH3" s="186">
        <v>40</v>
      </c>
      <c r="AI3" s="186">
        <v>35</v>
      </c>
      <c r="AJ3" s="186">
        <v>25</v>
      </c>
      <c r="AK3" s="186">
        <v>20</v>
      </c>
    </row>
    <row r="4" spans="1:37" ht="13.8" thickBot="1" x14ac:dyDescent="0.3">
      <c r="A4" s="233">
        <v>46149</v>
      </c>
      <c r="B4" s="233"/>
      <c r="C4" s="233"/>
      <c r="D4" s="124"/>
      <c r="E4" s="125" t="s">
        <v>90</v>
      </c>
      <c r="F4" s="125"/>
      <c r="G4" s="125"/>
      <c r="H4" s="127"/>
      <c r="I4" s="125"/>
      <c r="J4" s="126"/>
      <c r="K4" s="127"/>
      <c r="L4" s="128">
        <f>Altalanos!$E$10</f>
        <v>0</v>
      </c>
      <c r="M4" s="127"/>
      <c r="N4" s="150"/>
      <c r="O4" s="151"/>
      <c r="P4" s="185" t="s">
        <v>53</v>
      </c>
      <c r="Q4" s="186" t="s">
        <v>62</v>
      </c>
      <c r="R4" s="186" t="s">
        <v>58</v>
      </c>
      <c r="S4" s="38"/>
      <c r="Y4" s="192"/>
      <c r="Z4" s="192"/>
      <c r="AA4" s="192" t="s">
        <v>70</v>
      </c>
      <c r="AB4" s="186">
        <v>90</v>
      </c>
      <c r="AC4" s="186">
        <v>60</v>
      </c>
      <c r="AD4" s="186">
        <v>45</v>
      </c>
      <c r="AE4" s="186">
        <v>34</v>
      </c>
      <c r="AF4" s="186">
        <v>27</v>
      </c>
      <c r="AG4" s="186">
        <v>22</v>
      </c>
      <c r="AH4" s="186">
        <v>18</v>
      </c>
      <c r="AI4" s="186">
        <v>15</v>
      </c>
      <c r="AJ4" s="186">
        <v>12</v>
      </c>
      <c r="AK4" s="186">
        <v>9</v>
      </c>
    </row>
    <row r="5" spans="1:37" x14ac:dyDescent="0.25">
      <c r="A5" s="31"/>
      <c r="B5" s="31" t="s">
        <v>31</v>
      </c>
      <c r="C5" s="139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1" t="s">
        <v>48</v>
      </c>
      <c r="L5" s="181" t="s">
        <v>49</v>
      </c>
      <c r="M5" s="181" t="s">
        <v>50</v>
      </c>
      <c r="P5" s="187" t="s">
        <v>60</v>
      </c>
      <c r="Q5" s="188" t="s">
        <v>56</v>
      </c>
      <c r="R5" s="188" t="s">
        <v>63</v>
      </c>
      <c r="S5" s="38"/>
      <c r="Y5" s="192">
        <f>IF(OR(Altalanos!$A$8="F1",Altalanos!$A$8="F2",Altalanos!$A$8="N1",Altalanos!$A$8="N2"),1,2)</f>
        <v>2</v>
      </c>
      <c r="Z5" s="192"/>
      <c r="AA5" s="192" t="s">
        <v>71</v>
      </c>
      <c r="AB5" s="186">
        <v>60</v>
      </c>
      <c r="AC5" s="186">
        <v>40</v>
      </c>
      <c r="AD5" s="186">
        <v>30</v>
      </c>
      <c r="AE5" s="186">
        <v>20</v>
      </c>
      <c r="AF5" s="186">
        <v>18</v>
      </c>
      <c r="AG5" s="186">
        <v>15</v>
      </c>
      <c r="AH5" s="186">
        <v>12</v>
      </c>
      <c r="AI5" s="186">
        <v>10</v>
      </c>
      <c r="AJ5" s="186">
        <v>8</v>
      </c>
      <c r="AK5" s="186">
        <v>6</v>
      </c>
    </row>
    <row r="6" spans="1:37" x14ac:dyDescent="0.25">
      <c r="A6" s="130"/>
      <c r="B6" s="130"/>
      <c r="C6" s="211"/>
      <c r="D6" s="211"/>
      <c r="E6" s="211"/>
      <c r="F6" s="211"/>
      <c r="G6" s="211"/>
      <c r="H6" s="211"/>
      <c r="I6" s="211"/>
      <c r="J6" s="211"/>
      <c r="K6" s="130"/>
      <c r="L6" s="130"/>
      <c r="M6" s="130"/>
      <c r="P6" s="189" t="s">
        <v>61</v>
      </c>
      <c r="Q6" s="190" t="s">
        <v>64</v>
      </c>
      <c r="R6" s="190" t="s">
        <v>59</v>
      </c>
      <c r="S6" s="38"/>
      <c r="Y6" s="192"/>
      <c r="Z6" s="192"/>
      <c r="AA6" s="192" t="s">
        <v>72</v>
      </c>
      <c r="AB6" s="186">
        <v>40</v>
      </c>
      <c r="AC6" s="186">
        <v>25</v>
      </c>
      <c r="AD6" s="186">
        <v>18</v>
      </c>
      <c r="AE6" s="186">
        <v>13</v>
      </c>
      <c r="AF6" s="186">
        <v>10</v>
      </c>
      <c r="AG6" s="186">
        <v>8</v>
      </c>
      <c r="AH6" s="186">
        <v>6</v>
      </c>
      <c r="AI6" s="186">
        <v>5</v>
      </c>
      <c r="AJ6" s="186">
        <v>4</v>
      </c>
      <c r="AK6" s="186">
        <v>3</v>
      </c>
    </row>
    <row r="7" spans="1:37" x14ac:dyDescent="0.25">
      <c r="A7" s="152" t="s">
        <v>44</v>
      </c>
      <c r="B7" s="182"/>
      <c r="C7" s="209" t="str">
        <f>IF($B7="","",VLOOKUP($B7,#REF!,5))</f>
        <v/>
      </c>
      <c r="D7" s="209" t="str">
        <f>IF($B7="","",VLOOKUP($B7,#REF!,15))</f>
        <v/>
      </c>
      <c r="E7" s="241" t="s">
        <v>120</v>
      </c>
      <c r="F7" s="241"/>
      <c r="G7" s="241" t="s">
        <v>121</v>
      </c>
      <c r="H7" s="241"/>
      <c r="I7" s="207" t="s">
        <v>122</v>
      </c>
      <c r="J7" s="211"/>
      <c r="K7" s="199"/>
      <c r="L7" s="194" t="str">
        <f>IF(K7="","",CONCATENATE(VLOOKUP($Y$3,$AB$1:$AK$1,K7)," pont"))</f>
        <v/>
      </c>
      <c r="M7" s="200"/>
      <c r="P7" s="185" t="s">
        <v>67</v>
      </c>
      <c r="Q7" s="186" t="s">
        <v>55</v>
      </c>
      <c r="R7" s="186" t="s">
        <v>65</v>
      </c>
      <c r="Y7" s="192"/>
      <c r="Z7" s="192"/>
      <c r="AA7" s="192" t="s">
        <v>73</v>
      </c>
      <c r="AB7" s="186">
        <v>25</v>
      </c>
      <c r="AC7" s="186">
        <v>15</v>
      </c>
      <c r="AD7" s="186">
        <v>13</v>
      </c>
      <c r="AE7" s="186">
        <v>8</v>
      </c>
      <c r="AF7" s="186">
        <v>6</v>
      </c>
      <c r="AG7" s="186">
        <v>4</v>
      </c>
      <c r="AH7" s="186">
        <v>3</v>
      </c>
      <c r="AI7" s="186">
        <v>2</v>
      </c>
      <c r="AJ7" s="186">
        <v>1</v>
      </c>
      <c r="AK7" s="186">
        <v>0</v>
      </c>
    </row>
    <row r="8" spans="1:37" x14ac:dyDescent="0.25">
      <c r="A8" s="152"/>
      <c r="B8" s="183"/>
      <c r="C8" s="212"/>
      <c r="D8" s="212"/>
      <c r="E8" s="212"/>
      <c r="F8" s="212"/>
      <c r="G8" s="212"/>
      <c r="H8" s="212"/>
      <c r="I8" s="212"/>
      <c r="J8" s="211"/>
      <c r="K8" s="152"/>
      <c r="L8" s="152"/>
      <c r="M8" s="201"/>
      <c r="P8" s="187" t="s">
        <v>68</v>
      </c>
      <c r="Q8" s="188" t="s">
        <v>57</v>
      </c>
      <c r="R8" s="188" t="s">
        <v>66</v>
      </c>
      <c r="Y8" s="192"/>
      <c r="Z8" s="192"/>
      <c r="AA8" s="192" t="s">
        <v>74</v>
      </c>
      <c r="AB8" s="186">
        <v>15</v>
      </c>
      <c r="AC8" s="186">
        <v>10</v>
      </c>
      <c r="AD8" s="186">
        <v>7</v>
      </c>
      <c r="AE8" s="186">
        <v>5</v>
      </c>
      <c r="AF8" s="186">
        <v>4</v>
      </c>
      <c r="AG8" s="186">
        <v>3</v>
      </c>
      <c r="AH8" s="186">
        <v>2</v>
      </c>
      <c r="AI8" s="186">
        <v>1</v>
      </c>
      <c r="AJ8" s="186">
        <v>0</v>
      </c>
      <c r="AK8" s="186">
        <v>0</v>
      </c>
    </row>
    <row r="9" spans="1:37" x14ac:dyDescent="0.25">
      <c r="A9" s="152" t="s">
        <v>45</v>
      </c>
      <c r="B9" s="182"/>
      <c r="C9" s="209" t="str">
        <f>IF($B9="","",VLOOKUP($B9,#REF!,5))</f>
        <v/>
      </c>
      <c r="D9" s="209" t="str">
        <f>IF($B9="","",VLOOKUP($B9,#REF!,15))</f>
        <v/>
      </c>
      <c r="E9" s="241" t="s">
        <v>123</v>
      </c>
      <c r="F9" s="241"/>
      <c r="G9" s="241" t="s">
        <v>124</v>
      </c>
      <c r="H9" s="241"/>
      <c r="I9" s="207" t="s">
        <v>125</v>
      </c>
      <c r="J9" s="211"/>
      <c r="K9" s="199"/>
      <c r="L9" s="194" t="str">
        <f>IF(K9="","",CONCATENATE(VLOOKUP($Y$3,$AB$1:$AK$1,K9)," pont"))</f>
        <v/>
      </c>
      <c r="M9" s="200"/>
      <c r="Y9" s="192"/>
      <c r="Z9" s="192"/>
      <c r="AA9" s="192" t="s">
        <v>75</v>
      </c>
      <c r="AB9" s="186">
        <v>10</v>
      </c>
      <c r="AC9" s="186">
        <v>6</v>
      </c>
      <c r="AD9" s="186">
        <v>4</v>
      </c>
      <c r="AE9" s="186">
        <v>2</v>
      </c>
      <c r="AF9" s="186">
        <v>1</v>
      </c>
      <c r="AG9" s="186">
        <v>0</v>
      </c>
      <c r="AH9" s="186">
        <v>0</v>
      </c>
      <c r="AI9" s="186">
        <v>0</v>
      </c>
      <c r="AJ9" s="186">
        <v>0</v>
      </c>
      <c r="AK9" s="186">
        <v>0</v>
      </c>
    </row>
    <row r="10" spans="1:37" x14ac:dyDescent="0.25">
      <c r="A10" s="152"/>
      <c r="B10" s="183"/>
      <c r="C10" s="212"/>
      <c r="D10" s="212"/>
      <c r="E10" s="212"/>
      <c r="F10" s="212"/>
      <c r="G10" s="212"/>
      <c r="H10" s="212"/>
      <c r="I10" s="212"/>
      <c r="J10" s="211"/>
      <c r="K10" s="152"/>
      <c r="L10" s="152"/>
      <c r="M10" s="201"/>
      <c r="Y10" s="192"/>
      <c r="Z10" s="192"/>
      <c r="AA10" s="192" t="s">
        <v>76</v>
      </c>
      <c r="AB10" s="186">
        <v>6</v>
      </c>
      <c r="AC10" s="186">
        <v>3</v>
      </c>
      <c r="AD10" s="186">
        <v>2</v>
      </c>
      <c r="AE10" s="186">
        <v>1</v>
      </c>
      <c r="AF10" s="186">
        <v>0</v>
      </c>
      <c r="AG10" s="186">
        <v>0</v>
      </c>
      <c r="AH10" s="186">
        <v>0</v>
      </c>
      <c r="AI10" s="186">
        <v>0</v>
      </c>
      <c r="AJ10" s="186">
        <v>0</v>
      </c>
      <c r="AK10" s="186">
        <v>0</v>
      </c>
    </row>
    <row r="11" spans="1:37" x14ac:dyDescent="0.25">
      <c r="A11" s="152" t="s">
        <v>46</v>
      </c>
      <c r="B11" s="182"/>
      <c r="C11" s="209" t="str">
        <f>IF($B11="","",VLOOKUP($B11,#REF!,5))</f>
        <v/>
      </c>
      <c r="D11" s="209" t="str">
        <f>IF($B11="","",VLOOKUP($B11,#REF!,15))</f>
        <v/>
      </c>
      <c r="E11" s="241" t="s">
        <v>126</v>
      </c>
      <c r="F11" s="241"/>
      <c r="G11" s="241" t="s">
        <v>127</v>
      </c>
      <c r="H11" s="241"/>
      <c r="I11" s="207" t="s">
        <v>128</v>
      </c>
      <c r="J11" s="211"/>
      <c r="K11" s="199"/>
      <c r="L11" s="194" t="str">
        <f>IF(K11="","",CONCATENATE(VLOOKUP($Y$3,$AB$1:$AK$1,K11)," pont"))</f>
        <v/>
      </c>
      <c r="M11" s="200"/>
      <c r="Y11" s="192"/>
      <c r="Z11" s="192"/>
      <c r="AA11" s="192" t="s">
        <v>81</v>
      </c>
      <c r="AB11" s="186">
        <v>3</v>
      </c>
      <c r="AC11" s="186">
        <v>2</v>
      </c>
      <c r="AD11" s="186">
        <v>1</v>
      </c>
      <c r="AE11" s="186">
        <v>0</v>
      </c>
      <c r="AF11" s="186">
        <v>0</v>
      </c>
      <c r="AG11" s="186">
        <v>0</v>
      </c>
      <c r="AH11" s="186">
        <v>0</v>
      </c>
      <c r="AI11" s="186">
        <v>0</v>
      </c>
      <c r="AJ11" s="186">
        <v>0</v>
      </c>
      <c r="AK11" s="186">
        <v>0</v>
      </c>
    </row>
    <row r="12" spans="1:37" x14ac:dyDescent="0.25">
      <c r="A12" s="152"/>
      <c r="B12" s="183"/>
      <c r="C12" s="212"/>
      <c r="D12" s="212"/>
      <c r="E12" s="212"/>
      <c r="F12" s="212"/>
      <c r="G12" s="212"/>
      <c r="H12" s="212"/>
      <c r="I12" s="212"/>
      <c r="J12" s="211"/>
      <c r="K12" s="180"/>
      <c r="L12" s="180"/>
      <c r="M12" s="201"/>
      <c r="Y12" s="192"/>
      <c r="Z12" s="192"/>
      <c r="AA12" s="192" t="s">
        <v>77</v>
      </c>
      <c r="AB12" s="197">
        <v>0</v>
      </c>
      <c r="AC12" s="197">
        <v>0</v>
      </c>
      <c r="AD12" s="197">
        <v>0</v>
      </c>
      <c r="AE12" s="197">
        <v>0</v>
      </c>
      <c r="AF12" s="197">
        <v>0</v>
      </c>
      <c r="AG12" s="197">
        <v>0</v>
      </c>
      <c r="AH12" s="197">
        <v>0</v>
      </c>
      <c r="AI12" s="197">
        <v>0</v>
      </c>
      <c r="AJ12" s="197">
        <v>0</v>
      </c>
      <c r="AK12" s="197">
        <v>0</v>
      </c>
    </row>
    <row r="13" spans="1:37" x14ac:dyDescent="0.25">
      <c r="A13" s="152" t="s">
        <v>51</v>
      </c>
      <c r="B13" s="182"/>
      <c r="C13" s="209" t="str">
        <f>IF($B13="","",VLOOKUP($B13,#REF!,5))</f>
        <v/>
      </c>
      <c r="D13" s="209" t="str">
        <f>IF($B13="","",VLOOKUP($B13,#REF!,15))</f>
        <v/>
      </c>
      <c r="E13" s="241" t="s">
        <v>129</v>
      </c>
      <c r="F13" s="241"/>
      <c r="G13" s="241" t="s">
        <v>130</v>
      </c>
      <c r="H13" s="241"/>
      <c r="I13" s="207" t="s">
        <v>131</v>
      </c>
      <c r="J13" s="211"/>
      <c r="K13" s="199"/>
      <c r="L13" s="194" t="str">
        <f>IF(K13="","",CONCATENATE(VLOOKUP($Y$3,$AB$1:$AK$1,K13)," pont"))</f>
        <v/>
      </c>
      <c r="M13" s="200"/>
      <c r="Y13" s="192"/>
      <c r="Z13" s="192"/>
      <c r="AA13" s="192" t="s">
        <v>78</v>
      </c>
      <c r="AB13" s="197">
        <v>0</v>
      </c>
      <c r="AC13" s="197">
        <v>0</v>
      </c>
      <c r="AD13" s="197">
        <v>0</v>
      </c>
      <c r="AE13" s="197">
        <v>0</v>
      </c>
      <c r="AF13" s="197">
        <v>0</v>
      </c>
      <c r="AG13" s="197">
        <v>0</v>
      </c>
      <c r="AH13" s="197">
        <v>0</v>
      </c>
      <c r="AI13" s="197">
        <v>0</v>
      </c>
      <c r="AJ13" s="197">
        <v>0</v>
      </c>
      <c r="AK13" s="197">
        <v>0</v>
      </c>
    </row>
    <row r="14" spans="1:37" x14ac:dyDescent="0.25">
      <c r="A14" s="152"/>
      <c r="B14" s="183"/>
      <c r="C14" s="212"/>
      <c r="D14" s="212"/>
      <c r="E14" s="212"/>
      <c r="F14" s="212"/>
      <c r="G14" s="212"/>
      <c r="H14" s="212"/>
      <c r="I14" s="212"/>
      <c r="J14" s="211"/>
      <c r="K14" s="152"/>
      <c r="L14" s="152"/>
      <c r="M14" s="201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x14ac:dyDescent="0.25">
      <c r="A15" s="152" t="s">
        <v>52</v>
      </c>
      <c r="B15" s="182"/>
      <c r="C15" s="209" t="str">
        <f>IF($B15="","",VLOOKUP($B15,#REF!,5))</f>
        <v/>
      </c>
      <c r="D15" s="209" t="str">
        <f>IF($B15="","",VLOOKUP($B15,#REF!,15))</f>
        <v/>
      </c>
      <c r="E15" s="241" t="s">
        <v>132</v>
      </c>
      <c r="F15" s="241"/>
      <c r="G15" s="241" t="s">
        <v>133</v>
      </c>
      <c r="H15" s="241"/>
      <c r="I15" s="207" t="s">
        <v>134</v>
      </c>
      <c r="J15" s="211"/>
      <c r="K15" s="199"/>
      <c r="L15" s="194" t="str">
        <f>IF(K15="","",CONCATENATE(VLOOKUP($Y$3,$AB$1:$AK$1,K15)," pont"))</f>
        <v/>
      </c>
      <c r="M15" s="200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Y16" s="192"/>
      <c r="Z16" s="192"/>
      <c r="AA16" s="192" t="s">
        <v>44</v>
      </c>
      <c r="AB16" s="192">
        <v>300</v>
      </c>
      <c r="AC16" s="192">
        <v>250</v>
      </c>
      <c r="AD16" s="192">
        <v>220</v>
      </c>
      <c r="AE16" s="192">
        <v>180</v>
      </c>
      <c r="AF16" s="192">
        <v>160</v>
      </c>
      <c r="AG16" s="192">
        <v>150</v>
      </c>
      <c r="AH16" s="192">
        <v>140</v>
      </c>
      <c r="AI16" s="192">
        <v>130</v>
      </c>
      <c r="AJ16" s="192">
        <v>120</v>
      </c>
      <c r="AK16" s="192">
        <v>110</v>
      </c>
    </row>
    <row r="17" spans="1:37" x14ac:dyDescent="0.25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Y17" s="192"/>
      <c r="Z17" s="192"/>
      <c r="AA17" s="192" t="s">
        <v>69</v>
      </c>
      <c r="AB17" s="192">
        <v>250</v>
      </c>
      <c r="AC17" s="192">
        <v>200</v>
      </c>
      <c r="AD17" s="192">
        <v>160</v>
      </c>
      <c r="AE17" s="192">
        <v>140</v>
      </c>
      <c r="AF17" s="192">
        <v>120</v>
      </c>
      <c r="AG17" s="192">
        <v>110</v>
      </c>
      <c r="AH17" s="192">
        <v>100</v>
      </c>
      <c r="AI17" s="192">
        <v>90</v>
      </c>
      <c r="AJ17" s="192">
        <v>80</v>
      </c>
      <c r="AK17" s="192">
        <v>70</v>
      </c>
    </row>
    <row r="18" spans="1:37" ht="18.75" customHeight="1" x14ac:dyDescent="0.25">
      <c r="A18" s="130"/>
      <c r="B18" s="234"/>
      <c r="C18" s="234"/>
      <c r="D18" s="235" t="str">
        <f>E7</f>
        <v>KOVÁCS</v>
      </c>
      <c r="E18" s="235"/>
      <c r="F18" s="235" t="str">
        <f>E9</f>
        <v>RÓNAI</v>
      </c>
      <c r="G18" s="235"/>
      <c r="H18" s="235" t="str">
        <f>E11</f>
        <v>SZALAI</v>
      </c>
      <c r="I18" s="235"/>
      <c r="J18" s="235" t="str">
        <f>E13</f>
        <v>JÓZSA</v>
      </c>
      <c r="K18" s="235"/>
      <c r="L18" s="235" t="str">
        <f>E15</f>
        <v>ÁGOSTON</v>
      </c>
      <c r="M18" s="235"/>
      <c r="Y18" s="192"/>
      <c r="Z18" s="192"/>
      <c r="AA18" s="192" t="s">
        <v>70</v>
      </c>
      <c r="AB18" s="192">
        <v>200</v>
      </c>
      <c r="AC18" s="192">
        <v>150</v>
      </c>
      <c r="AD18" s="192">
        <v>130</v>
      </c>
      <c r="AE18" s="192">
        <v>110</v>
      </c>
      <c r="AF18" s="192">
        <v>95</v>
      </c>
      <c r="AG18" s="192">
        <v>80</v>
      </c>
      <c r="AH18" s="192">
        <v>70</v>
      </c>
      <c r="AI18" s="192">
        <v>60</v>
      </c>
      <c r="AJ18" s="192">
        <v>55</v>
      </c>
      <c r="AK18" s="192">
        <v>50</v>
      </c>
    </row>
    <row r="19" spans="1:37" ht="18.75" customHeight="1" x14ac:dyDescent="0.25">
      <c r="A19" s="184" t="s">
        <v>44</v>
      </c>
      <c r="B19" s="236" t="str">
        <f>E7</f>
        <v>KOVÁCS</v>
      </c>
      <c r="C19" s="236"/>
      <c r="D19" s="237"/>
      <c r="E19" s="237"/>
      <c r="F19" s="238"/>
      <c r="G19" s="238"/>
      <c r="H19" s="238"/>
      <c r="I19" s="238"/>
      <c r="J19" s="235"/>
      <c r="K19" s="235"/>
      <c r="L19" s="235"/>
      <c r="M19" s="235"/>
      <c r="Y19" s="192"/>
      <c r="Z19" s="192"/>
      <c r="AA19" s="192" t="s">
        <v>71</v>
      </c>
      <c r="AB19" s="192">
        <v>150</v>
      </c>
      <c r="AC19" s="192">
        <v>120</v>
      </c>
      <c r="AD19" s="192">
        <v>100</v>
      </c>
      <c r="AE19" s="192">
        <v>80</v>
      </c>
      <c r="AF19" s="192">
        <v>70</v>
      </c>
      <c r="AG19" s="192">
        <v>60</v>
      </c>
      <c r="AH19" s="192">
        <v>55</v>
      </c>
      <c r="AI19" s="192">
        <v>50</v>
      </c>
      <c r="AJ19" s="192">
        <v>45</v>
      </c>
      <c r="AK19" s="192">
        <v>40</v>
      </c>
    </row>
    <row r="20" spans="1:37" ht="18.75" customHeight="1" x14ac:dyDescent="0.25">
      <c r="A20" s="184" t="s">
        <v>45</v>
      </c>
      <c r="B20" s="236" t="str">
        <f>E9</f>
        <v>RÓNAI</v>
      </c>
      <c r="C20" s="236"/>
      <c r="D20" s="238"/>
      <c r="E20" s="238"/>
      <c r="F20" s="237"/>
      <c r="G20" s="237"/>
      <c r="H20" s="238"/>
      <c r="I20" s="238"/>
      <c r="J20" s="238"/>
      <c r="K20" s="238"/>
      <c r="L20" s="235"/>
      <c r="M20" s="235"/>
      <c r="Y20" s="192"/>
      <c r="Z20" s="192"/>
      <c r="AA20" s="192" t="s">
        <v>72</v>
      </c>
      <c r="AB20" s="192">
        <v>120</v>
      </c>
      <c r="AC20" s="192">
        <v>90</v>
      </c>
      <c r="AD20" s="192">
        <v>65</v>
      </c>
      <c r="AE20" s="192">
        <v>55</v>
      </c>
      <c r="AF20" s="192">
        <v>50</v>
      </c>
      <c r="AG20" s="192">
        <v>45</v>
      </c>
      <c r="AH20" s="192">
        <v>40</v>
      </c>
      <c r="AI20" s="192">
        <v>35</v>
      </c>
      <c r="AJ20" s="192">
        <v>25</v>
      </c>
      <c r="AK20" s="192">
        <v>20</v>
      </c>
    </row>
    <row r="21" spans="1:37" ht="18.75" customHeight="1" x14ac:dyDescent="0.25">
      <c r="A21" s="184" t="s">
        <v>46</v>
      </c>
      <c r="B21" s="236" t="str">
        <f>E11</f>
        <v>SZALAI</v>
      </c>
      <c r="C21" s="236"/>
      <c r="D21" s="238"/>
      <c r="E21" s="238"/>
      <c r="F21" s="238"/>
      <c r="G21" s="238"/>
      <c r="H21" s="237"/>
      <c r="I21" s="237"/>
      <c r="J21" s="238"/>
      <c r="K21" s="238"/>
      <c r="L21" s="238"/>
      <c r="M21" s="238"/>
      <c r="Y21" s="192"/>
      <c r="Z21" s="192"/>
      <c r="AA21" s="192" t="s">
        <v>73</v>
      </c>
      <c r="AB21" s="192">
        <v>90</v>
      </c>
      <c r="AC21" s="192">
        <v>60</v>
      </c>
      <c r="AD21" s="192">
        <v>45</v>
      </c>
      <c r="AE21" s="192">
        <v>34</v>
      </c>
      <c r="AF21" s="192">
        <v>27</v>
      </c>
      <c r="AG21" s="192">
        <v>22</v>
      </c>
      <c r="AH21" s="192">
        <v>18</v>
      </c>
      <c r="AI21" s="192">
        <v>15</v>
      </c>
      <c r="AJ21" s="192">
        <v>12</v>
      </c>
      <c r="AK21" s="192">
        <v>9</v>
      </c>
    </row>
    <row r="22" spans="1:37" ht="18.75" customHeight="1" x14ac:dyDescent="0.25">
      <c r="A22" s="184" t="s">
        <v>51</v>
      </c>
      <c r="B22" s="236" t="str">
        <f>E13</f>
        <v>JÓZSA</v>
      </c>
      <c r="C22" s="236"/>
      <c r="D22" s="238"/>
      <c r="E22" s="238"/>
      <c r="F22" s="238"/>
      <c r="G22" s="238"/>
      <c r="H22" s="235"/>
      <c r="I22" s="235"/>
      <c r="J22" s="237"/>
      <c r="K22" s="237"/>
      <c r="L22" s="238"/>
      <c r="M22" s="238"/>
      <c r="Y22" s="192"/>
      <c r="Z22" s="192"/>
      <c r="AA22" s="192" t="s">
        <v>74</v>
      </c>
      <c r="AB22" s="192">
        <v>60</v>
      </c>
      <c r="AC22" s="192">
        <v>40</v>
      </c>
      <c r="AD22" s="192">
        <v>30</v>
      </c>
      <c r="AE22" s="192">
        <v>20</v>
      </c>
      <c r="AF22" s="192">
        <v>18</v>
      </c>
      <c r="AG22" s="192">
        <v>15</v>
      </c>
      <c r="AH22" s="192">
        <v>12</v>
      </c>
      <c r="AI22" s="192">
        <v>10</v>
      </c>
      <c r="AJ22" s="192">
        <v>8</v>
      </c>
      <c r="AK22" s="192">
        <v>6</v>
      </c>
    </row>
    <row r="23" spans="1:37" ht="18.75" customHeight="1" x14ac:dyDescent="0.25">
      <c r="A23" s="184" t="s">
        <v>52</v>
      </c>
      <c r="B23" s="236" t="str">
        <f>E15</f>
        <v>ÁGOSTON</v>
      </c>
      <c r="C23" s="236"/>
      <c r="D23" s="238"/>
      <c r="E23" s="238"/>
      <c r="F23" s="238"/>
      <c r="G23" s="238"/>
      <c r="H23" s="235"/>
      <c r="I23" s="235"/>
      <c r="J23" s="235"/>
      <c r="K23" s="235"/>
      <c r="L23" s="237"/>
      <c r="M23" s="237"/>
      <c r="Y23" s="192"/>
      <c r="Z23" s="192"/>
      <c r="AA23" s="192" t="s">
        <v>75</v>
      </c>
      <c r="AB23" s="192">
        <v>40</v>
      </c>
      <c r="AC23" s="192">
        <v>25</v>
      </c>
      <c r="AD23" s="192">
        <v>18</v>
      </c>
      <c r="AE23" s="192">
        <v>13</v>
      </c>
      <c r="AF23" s="192">
        <v>8</v>
      </c>
      <c r="AG23" s="192">
        <v>7</v>
      </c>
      <c r="AH23" s="192">
        <v>6</v>
      </c>
      <c r="AI23" s="192">
        <v>5</v>
      </c>
      <c r="AJ23" s="192">
        <v>4</v>
      </c>
      <c r="AK23" s="192">
        <v>3</v>
      </c>
    </row>
    <row r="24" spans="1:37" x14ac:dyDescent="0.25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Y24" s="192"/>
      <c r="Z24" s="192"/>
      <c r="AA24" s="192" t="s">
        <v>76</v>
      </c>
      <c r="AB24" s="192">
        <v>25</v>
      </c>
      <c r="AC24" s="192">
        <v>15</v>
      </c>
      <c r="AD24" s="192">
        <v>13</v>
      </c>
      <c r="AE24" s="192">
        <v>7</v>
      </c>
      <c r="AF24" s="192">
        <v>6</v>
      </c>
      <c r="AG24" s="192">
        <v>5</v>
      </c>
      <c r="AH24" s="192">
        <v>4</v>
      </c>
      <c r="AI24" s="192">
        <v>3</v>
      </c>
      <c r="AJ24" s="192">
        <v>2</v>
      </c>
      <c r="AK24" s="192">
        <v>1</v>
      </c>
    </row>
    <row r="25" spans="1:37" x14ac:dyDescent="0.25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Y25" s="192"/>
      <c r="Z25" s="192"/>
      <c r="AA25" s="192" t="s">
        <v>81</v>
      </c>
      <c r="AB25" s="192">
        <v>15</v>
      </c>
      <c r="AC25" s="192">
        <v>10</v>
      </c>
      <c r="AD25" s="192">
        <v>8</v>
      </c>
      <c r="AE25" s="192">
        <v>4</v>
      </c>
      <c r="AF25" s="192">
        <v>3</v>
      </c>
      <c r="AG25" s="192">
        <v>2</v>
      </c>
      <c r="AH25" s="192">
        <v>1</v>
      </c>
      <c r="AI25" s="192">
        <v>0</v>
      </c>
      <c r="AJ25" s="192">
        <v>0</v>
      </c>
      <c r="AK25" s="192">
        <v>0</v>
      </c>
    </row>
    <row r="26" spans="1:37" x14ac:dyDescent="0.25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Y26" s="192"/>
      <c r="Z26" s="192"/>
      <c r="AA26" s="192" t="s">
        <v>77</v>
      </c>
      <c r="AB26" s="192">
        <v>10</v>
      </c>
      <c r="AC26" s="192">
        <v>6</v>
      </c>
      <c r="AD26" s="192">
        <v>4</v>
      </c>
      <c r="AE26" s="192">
        <v>2</v>
      </c>
      <c r="AF26" s="192">
        <v>1</v>
      </c>
      <c r="AG26" s="192">
        <v>0</v>
      </c>
      <c r="AH26" s="192">
        <v>0</v>
      </c>
      <c r="AI26" s="192">
        <v>0</v>
      </c>
      <c r="AJ26" s="192">
        <v>0</v>
      </c>
      <c r="AK26" s="192">
        <v>0</v>
      </c>
    </row>
    <row r="27" spans="1:37" x14ac:dyDescent="0.25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Y27" s="192"/>
      <c r="Z27" s="192"/>
      <c r="AA27" s="192" t="s">
        <v>78</v>
      </c>
      <c r="AB27" s="192">
        <v>3</v>
      </c>
      <c r="AC27" s="192">
        <v>2</v>
      </c>
      <c r="AD27" s="192">
        <v>1</v>
      </c>
      <c r="AE27" s="192">
        <v>0</v>
      </c>
      <c r="AF27" s="192">
        <v>0</v>
      </c>
      <c r="AG27" s="192">
        <v>0</v>
      </c>
      <c r="AH27" s="192">
        <v>0</v>
      </c>
      <c r="AI27" s="192">
        <v>0</v>
      </c>
      <c r="AJ27" s="192">
        <v>0</v>
      </c>
      <c r="AK27" s="192">
        <v>0</v>
      </c>
    </row>
    <row r="28" spans="1:37" x14ac:dyDescent="0.25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37" x14ac:dyDescent="0.25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37" x14ac:dyDescent="0.25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37" x14ac:dyDescent="0.25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37" x14ac:dyDescent="0.2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29"/>
      <c r="M32" s="130"/>
    </row>
    <row r="33" spans="1:18" x14ac:dyDescent="0.25">
      <c r="A33" s="80" t="s">
        <v>26</v>
      </c>
      <c r="B33" s="81"/>
      <c r="C33" s="110"/>
      <c r="D33" s="160" t="s">
        <v>0</v>
      </c>
      <c r="E33" s="161" t="s">
        <v>28</v>
      </c>
      <c r="F33" s="178"/>
      <c r="G33" s="160" t="s">
        <v>0</v>
      </c>
      <c r="H33" s="161" t="s">
        <v>35</v>
      </c>
      <c r="I33" s="88"/>
      <c r="J33" s="161" t="s">
        <v>36</v>
      </c>
      <c r="K33" s="87" t="s">
        <v>37</v>
      </c>
      <c r="L33" s="31"/>
      <c r="M33" s="178"/>
      <c r="P33" s="154"/>
      <c r="Q33" s="154"/>
      <c r="R33" s="155"/>
    </row>
    <row r="34" spans="1:18" x14ac:dyDescent="0.25">
      <c r="A34" s="133" t="s">
        <v>27</v>
      </c>
      <c r="B34" s="134"/>
      <c r="C34" s="135"/>
      <c r="D34" s="162"/>
      <c r="E34" s="239"/>
      <c r="F34" s="239"/>
      <c r="G34" s="172" t="s">
        <v>1</v>
      </c>
      <c r="H34" s="134"/>
      <c r="I34" s="163"/>
      <c r="J34" s="173"/>
      <c r="K34" s="131" t="s">
        <v>29</v>
      </c>
      <c r="L34" s="179"/>
      <c r="M34" s="164"/>
      <c r="P34" s="156"/>
      <c r="Q34" s="156"/>
      <c r="R34" s="157"/>
    </row>
    <row r="35" spans="1:18" x14ac:dyDescent="0.25">
      <c r="A35" s="136" t="s">
        <v>34</v>
      </c>
      <c r="B35" s="86"/>
      <c r="C35" s="137"/>
      <c r="D35" s="165"/>
      <c r="E35" s="240"/>
      <c r="F35" s="240"/>
      <c r="G35" s="174" t="s">
        <v>2</v>
      </c>
      <c r="H35" s="166"/>
      <c r="I35" s="167"/>
      <c r="J35" s="78"/>
      <c r="K35" s="176"/>
      <c r="L35" s="129"/>
      <c r="M35" s="171"/>
      <c r="P35" s="157"/>
      <c r="Q35" s="158"/>
      <c r="R35" s="157"/>
    </row>
    <row r="36" spans="1:18" x14ac:dyDescent="0.25">
      <c r="A36" s="101"/>
      <c r="B36" s="102"/>
      <c r="C36" s="103"/>
      <c r="D36" s="165"/>
      <c r="E36" s="169"/>
      <c r="F36" s="130"/>
      <c r="G36" s="174" t="s">
        <v>3</v>
      </c>
      <c r="H36" s="166"/>
      <c r="I36" s="167"/>
      <c r="J36" s="78"/>
      <c r="K36" s="131" t="s">
        <v>30</v>
      </c>
      <c r="L36" s="179"/>
      <c r="M36" s="164"/>
      <c r="P36" s="156"/>
      <c r="Q36" s="156"/>
      <c r="R36" s="157"/>
    </row>
    <row r="37" spans="1:18" x14ac:dyDescent="0.25">
      <c r="A37" s="82"/>
      <c r="B37" s="108"/>
      <c r="C37" s="83"/>
      <c r="D37" s="165"/>
      <c r="E37" s="169"/>
      <c r="F37" s="130"/>
      <c r="G37" s="174" t="s">
        <v>4</v>
      </c>
      <c r="H37" s="166"/>
      <c r="I37" s="167"/>
      <c r="J37" s="78"/>
      <c r="K37" s="177"/>
      <c r="L37" s="130"/>
      <c r="M37" s="168"/>
      <c r="P37" s="157"/>
      <c r="Q37" s="158"/>
      <c r="R37" s="157"/>
    </row>
    <row r="38" spans="1:18" x14ac:dyDescent="0.25">
      <c r="A38" s="90"/>
      <c r="B38" s="104"/>
      <c r="C38" s="109"/>
      <c r="D38" s="165"/>
      <c r="E38" s="169"/>
      <c r="F38" s="130"/>
      <c r="G38" s="174" t="s">
        <v>5</v>
      </c>
      <c r="H38" s="166"/>
      <c r="I38" s="167"/>
      <c r="J38" s="78"/>
      <c r="K38" s="136"/>
      <c r="L38" s="129"/>
      <c r="M38" s="171"/>
      <c r="P38" s="157"/>
      <c r="Q38" s="158"/>
      <c r="R38" s="157"/>
    </row>
    <row r="39" spans="1:18" x14ac:dyDescent="0.25">
      <c r="A39" s="91"/>
      <c r="B39" s="21"/>
      <c r="C39" s="83"/>
      <c r="D39" s="165"/>
      <c r="E39" s="169"/>
      <c r="F39" s="130"/>
      <c r="G39" s="174" t="s">
        <v>6</v>
      </c>
      <c r="H39" s="166"/>
      <c r="I39" s="167"/>
      <c r="J39" s="78"/>
      <c r="K39" s="131" t="s">
        <v>25</v>
      </c>
      <c r="L39" s="179"/>
      <c r="M39" s="164"/>
      <c r="P39" s="156"/>
      <c r="Q39" s="156"/>
      <c r="R39" s="157"/>
    </row>
    <row r="40" spans="1:18" x14ac:dyDescent="0.25">
      <c r="A40" s="91"/>
      <c r="B40" s="21"/>
      <c r="C40" s="99"/>
      <c r="D40" s="165"/>
      <c r="E40" s="169"/>
      <c r="F40" s="130"/>
      <c r="G40" s="174" t="s">
        <v>7</v>
      </c>
      <c r="H40" s="166"/>
      <c r="I40" s="167"/>
      <c r="J40" s="78"/>
      <c r="K40" s="177"/>
      <c r="L40" s="130"/>
      <c r="M40" s="168"/>
      <c r="P40" s="157"/>
      <c r="Q40" s="158"/>
      <c r="R40" s="157"/>
    </row>
    <row r="41" spans="1:18" x14ac:dyDescent="0.25">
      <c r="A41" s="92"/>
      <c r="B41" s="89"/>
      <c r="C41" s="100"/>
      <c r="D41" s="170"/>
      <c r="E41" s="84"/>
      <c r="F41" s="129"/>
      <c r="G41" s="175" t="s">
        <v>8</v>
      </c>
      <c r="H41" s="86"/>
      <c r="I41" s="132"/>
      <c r="J41" s="85"/>
      <c r="K41" s="136">
        <f>L4</f>
        <v>0</v>
      </c>
      <c r="L41" s="129"/>
      <c r="M41" s="171"/>
      <c r="P41" s="157"/>
      <c r="Q41" s="158"/>
      <c r="R41" s="159"/>
    </row>
  </sheetData>
  <mergeCells count="50">
    <mergeCell ref="L18:M18"/>
    <mergeCell ref="L23:M23"/>
    <mergeCell ref="L19:M19"/>
    <mergeCell ref="L20:M20"/>
    <mergeCell ref="L21:M21"/>
    <mergeCell ref="L22:M22"/>
    <mergeCell ref="B23:C23"/>
    <mergeCell ref="D23:E23"/>
    <mergeCell ref="F23:G23"/>
    <mergeCell ref="H23:I23"/>
    <mergeCell ref="J22:K22"/>
    <mergeCell ref="B22:C22"/>
    <mergeCell ref="H22:I22"/>
    <mergeCell ref="E35:F35"/>
    <mergeCell ref="E15:F15"/>
    <mergeCell ref="G15:H15"/>
    <mergeCell ref="J23:K23"/>
    <mergeCell ref="J20:K20"/>
    <mergeCell ref="J21:K21"/>
    <mergeCell ref="J18:K18"/>
    <mergeCell ref="J19:K19"/>
    <mergeCell ref="D22:E22"/>
    <mergeCell ref="F22:G22"/>
    <mergeCell ref="E34:F34"/>
    <mergeCell ref="B21:C21"/>
    <mergeCell ref="D21:E21"/>
    <mergeCell ref="F21:G21"/>
    <mergeCell ref="H21:I21"/>
    <mergeCell ref="B20:C20"/>
    <mergeCell ref="D20:E20"/>
    <mergeCell ref="F20:G20"/>
    <mergeCell ref="H20:I20"/>
    <mergeCell ref="B19:C19"/>
    <mergeCell ref="D19:E19"/>
    <mergeCell ref="F19:G19"/>
    <mergeCell ref="H19:I19"/>
    <mergeCell ref="E13:F13"/>
    <mergeCell ref="G13:H13"/>
    <mergeCell ref="B18:C18"/>
    <mergeCell ref="D18:E18"/>
    <mergeCell ref="F18:G18"/>
    <mergeCell ref="H18:I18"/>
    <mergeCell ref="E9:F9"/>
    <mergeCell ref="G9:H9"/>
    <mergeCell ref="E11:F11"/>
    <mergeCell ref="G11:H11"/>
    <mergeCell ref="A1:F1"/>
    <mergeCell ref="A4:C4"/>
    <mergeCell ref="E7:F7"/>
    <mergeCell ref="G7:H7"/>
  </mergeCells>
  <phoneticPr fontId="40" type="noConversion"/>
  <conditionalFormatting sqref="E7 E9 E11 E13 E15">
    <cfRule type="cellIs" dxfId="13" priority="1" stopIfTrue="1" operator="equal">
      <formula>"Bye"</formula>
    </cfRule>
  </conditionalFormatting>
  <conditionalFormatting sqref="R41">
    <cfRule type="expression" dxfId="1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768B1-7FFD-48B7-8AB7-81BCC0551970}">
  <sheetPr codeName="Munka20">
    <tabColor indexed="11"/>
  </sheetPr>
  <dimension ref="A1:AK41"/>
  <sheetViews>
    <sheetView workbookViewId="0">
      <selection activeCell="J18" sqref="J18:K18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22" customWidth="1"/>
    <col min="10" max="10" width="16.3320312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232" t="s">
        <v>89</v>
      </c>
      <c r="B1" s="232"/>
      <c r="C1" s="232"/>
      <c r="D1" s="232"/>
      <c r="E1" s="232"/>
      <c r="F1" s="232"/>
      <c r="G1" s="114"/>
      <c r="H1" s="117" t="s">
        <v>33</v>
      </c>
      <c r="I1" s="115"/>
      <c r="J1" s="116"/>
      <c r="L1" s="118"/>
      <c r="M1" s="142"/>
      <c r="N1" s="143"/>
      <c r="O1" s="143" t="s">
        <v>9</v>
      </c>
      <c r="P1" s="143"/>
      <c r="Q1" s="144"/>
      <c r="R1" s="143"/>
      <c r="AB1" s="198" t="e">
        <f>IF(Y5=1,CONCATENATE(VLOOKUP(Y3,AA16:AH27,2)),CONCATENATE(VLOOKUP(Y3,AA2:AK13,2)))</f>
        <v>#N/A</v>
      </c>
      <c r="AC1" s="198" t="e">
        <f>IF(Y5=1,CONCATENATE(VLOOKUP(Y3,AA16:AK27,3)),CONCATENATE(VLOOKUP(Y3,AA2:AK13,3)))</f>
        <v>#N/A</v>
      </c>
      <c r="AD1" s="198" t="e">
        <f>IF(Y5=1,CONCATENATE(VLOOKUP(Y3,AA16:AK27,4)),CONCATENATE(VLOOKUP(Y3,AA2:AK13,4)))</f>
        <v>#N/A</v>
      </c>
      <c r="AE1" s="198" t="e">
        <f>IF(Y5=1,CONCATENATE(VLOOKUP(Y3,AA16:AK27,5)),CONCATENATE(VLOOKUP(Y3,AA2:AK13,5)))</f>
        <v>#N/A</v>
      </c>
      <c r="AF1" s="198" t="e">
        <f>IF(Y5=1,CONCATENATE(VLOOKUP(Y3,AA16:AK27,6)),CONCATENATE(VLOOKUP(Y3,AA2:AK13,6)))</f>
        <v>#N/A</v>
      </c>
      <c r="AG1" s="198" t="e">
        <f>IF(Y5=1,CONCATENATE(VLOOKUP(Y3,AA16:AK27,7)),CONCATENATE(VLOOKUP(Y3,AA2:AK13,7)))</f>
        <v>#N/A</v>
      </c>
      <c r="AH1" s="198" t="e">
        <f>IF(Y5=1,CONCATENATE(VLOOKUP(Y3,AA16:AK27,8)),CONCATENATE(VLOOKUP(Y3,AA2:AK13,8)))</f>
        <v>#N/A</v>
      </c>
      <c r="AI1" s="198" t="e">
        <f>IF(Y5=1,CONCATENATE(VLOOKUP(Y3,AA16:AK27,9)),CONCATENATE(VLOOKUP(Y3,AA2:AK13,9)))</f>
        <v>#N/A</v>
      </c>
      <c r="AJ1" s="198" t="e">
        <f>IF(Y5=1,CONCATENATE(VLOOKUP(Y3,AA16:AK27,10)),CONCATENATE(VLOOKUP(Y3,AA2:AK13,10)))</f>
        <v>#N/A</v>
      </c>
      <c r="AK1" s="198" t="e">
        <f>IF(Y5=1,CONCATENATE(VLOOKUP(Y3,AA16:AK27,11)),CONCATENATE(VLOOKUP(Y3,AA2:AK13,11)))</f>
        <v>#N/A</v>
      </c>
    </row>
    <row r="2" spans="1:37" x14ac:dyDescent="0.25">
      <c r="A2" s="119" t="s">
        <v>32</v>
      </c>
      <c r="B2" s="120"/>
      <c r="C2" s="120"/>
      <c r="D2" s="120"/>
      <c r="E2" s="120" t="s">
        <v>135</v>
      </c>
      <c r="F2" s="120"/>
      <c r="G2" s="121"/>
      <c r="H2" s="122"/>
      <c r="I2" s="122"/>
      <c r="J2" s="123"/>
      <c r="K2" s="118"/>
      <c r="L2" s="118"/>
      <c r="M2" s="118"/>
      <c r="N2" s="145"/>
      <c r="O2" s="146"/>
      <c r="P2" s="145"/>
      <c r="Q2" s="146"/>
      <c r="R2" s="145"/>
      <c r="Y2" s="193"/>
      <c r="Z2" s="192"/>
      <c r="AA2" s="192" t="s">
        <v>44</v>
      </c>
      <c r="AB2" s="186">
        <v>150</v>
      </c>
      <c r="AC2" s="186">
        <v>120</v>
      </c>
      <c r="AD2" s="186">
        <v>100</v>
      </c>
      <c r="AE2" s="186">
        <v>80</v>
      </c>
      <c r="AF2" s="186">
        <v>70</v>
      </c>
      <c r="AG2" s="186">
        <v>60</v>
      </c>
      <c r="AH2" s="186">
        <v>55</v>
      </c>
      <c r="AI2" s="186">
        <v>50</v>
      </c>
      <c r="AJ2" s="186">
        <v>45</v>
      </c>
      <c r="AK2" s="186">
        <v>40</v>
      </c>
    </row>
    <row r="3" spans="1:37" x14ac:dyDescent="0.25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/>
      <c r="M3" s="49" t="s">
        <v>23</v>
      </c>
      <c r="N3" s="148"/>
      <c r="O3" s="147"/>
      <c r="P3" s="148"/>
      <c r="Q3" s="185" t="s">
        <v>53</v>
      </c>
      <c r="R3" s="186" t="s">
        <v>59</v>
      </c>
      <c r="S3" s="186" t="s">
        <v>54</v>
      </c>
      <c r="Y3" s="192">
        <f>IF(H4="OB","A",IF(H4="IX","W",H4))</f>
        <v>0</v>
      </c>
      <c r="Z3" s="192"/>
      <c r="AA3" s="192" t="s">
        <v>69</v>
      </c>
      <c r="AB3" s="186">
        <v>120</v>
      </c>
      <c r="AC3" s="186">
        <v>90</v>
      </c>
      <c r="AD3" s="186">
        <v>65</v>
      </c>
      <c r="AE3" s="186">
        <v>55</v>
      </c>
      <c r="AF3" s="186">
        <v>50</v>
      </c>
      <c r="AG3" s="186">
        <v>45</v>
      </c>
      <c r="AH3" s="186">
        <v>40</v>
      </c>
      <c r="AI3" s="186">
        <v>35</v>
      </c>
      <c r="AJ3" s="186">
        <v>25</v>
      </c>
      <c r="AK3" s="186">
        <v>20</v>
      </c>
    </row>
    <row r="4" spans="1:37" ht="13.8" thickBot="1" x14ac:dyDescent="0.3">
      <c r="A4" s="233">
        <f>Altalanos!$A$10</f>
        <v>0</v>
      </c>
      <c r="B4" s="233"/>
      <c r="C4" s="233"/>
      <c r="D4" s="124"/>
      <c r="E4" s="125">
        <f>Altalanos!$C$10</f>
        <v>0</v>
      </c>
      <c r="F4" s="125"/>
      <c r="G4" s="125"/>
      <c r="H4" s="127"/>
      <c r="I4" s="125"/>
      <c r="J4" s="126"/>
      <c r="K4" s="127"/>
      <c r="L4" s="195"/>
      <c r="M4" s="128">
        <f>Altalanos!$E$10</f>
        <v>0</v>
      </c>
      <c r="N4" s="150"/>
      <c r="O4" s="151"/>
      <c r="P4" s="150"/>
      <c r="Q4" s="187" t="s">
        <v>60</v>
      </c>
      <c r="R4" s="188" t="s">
        <v>55</v>
      </c>
      <c r="S4" s="188" t="s">
        <v>56</v>
      </c>
      <c r="Y4" s="192"/>
      <c r="Z4" s="192"/>
      <c r="AA4" s="192" t="s">
        <v>70</v>
      </c>
      <c r="AB4" s="186">
        <v>90</v>
      </c>
      <c r="AC4" s="186">
        <v>60</v>
      </c>
      <c r="AD4" s="186">
        <v>45</v>
      </c>
      <c r="AE4" s="186">
        <v>34</v>
      </c>
      <c r="AF4" s="186">
        <v>27</v>
      </c>
      <c r="AG4" s="186">
        <v>22</v>
      </c>
      <c r="AH4" s="186">
        <v>18</v>
      </c>
      <c r="AI4" s="186">
        <v>15</v>
      </c>
      <c r="AJ4" s="186">
        <v>12</v>
      </c>
      <c r="AK4" s="186">
        <v>9</v>
      </c>
    </row>
    <row r="5" spans="1:37" x14ac:dyDescent="0.25">
      <c r="A5" s="31"/>
      <c r="B5" s="31" t="s">
        <v>31</v>
      </c>
      <c r="C5" s="139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1" t="s">
        <v>48</v>
      </c>
      <c r="L5" s="181" t="s">
        <v>49</v>
      </c>
      <c r="M5" s="181" t="s">
        <v>50</v>
      </c>
      <c r="Q5" s="189" t="s">
        <v>61</v>
      </c>
      <c r="R5" s="190" t="s">
        <v>57</v>
      </c>
      <c r="S5" s="190" t="s">
        <v>58</v>
      </c>
      <c r="Y5" s="192">
        <f>IF(OR(Altalanos!$A$8="F1",Altalanos!$A$8="F2",Altalanos!$A$8="N1",Altalanos!$A$8="N2"),1,2)</f>
        <v>2</v>
      </c>
      <c r="Z5" s="192"/>
      <c r="AA5" s="192" t="s">
        <v>71</v>
      </c>
      <c r="AB5" s="186">
        <v>60</v>
      </c>
      <c r="AC5" s="186">
        <v>40</v>
      </c>
      <c r="AD5" s="186">
        <v>30</v>
      </c>
      <c r="AE5" s="186">
        <v>20</v>
      </c>
      <c r="AF5" s="186">
        <v>18</v>
      </c>
      <c r="AG5" s="186">
        <v>15</v>
      </c>
      <c r="AH5" s="186">
        <v>12</v>
      </c>
      <c r="AI5" s="186">
        <v>10</v>
      </c>
      <c r="AJ5" s="186">
        <v>8</v>
      </c>
      <c r="AK5" s="186">
        <v>6</v>
      </c>
    </row>
    <row r="6" spans="1:37" x14ac:dyDescent="0.25">
      <c r="A6" s="130"/>
      <c r="B6" s="130"/>
      <c r="C6" s="211"/>
      <c r="D6" s="211"/>
      <c r="E6" s="211"/>
      <c r="F6" s="211"/>
      <c r="G6" s="211"/>
      <c r="H6" s="211"/>
      <c r="I6" s="211"/>
      <c r="J6" s="211"/>
      <c r="K6" s="130"/>
      <c r="L6" s="130"/>
      <c r="M6" s="130"/>
      <c r="Y6" s="192"/>
      <c r="Z6" s="192"/>
      <c r="AA6" s="192" t="s">
        <v>72</v>
      </c>
      <c r="AB6" s="186">
        <v>40</v>
      </c>
      <c r="AC6" s="186">
        <v>25</v>
      </c>
      <c r="AD6" s="186">
        <v>18</v>
      </c>
      <c r="AE6" s="186">
        <v>13</v>
      </c>
      <c r="AF6" s="186">
        <v>10</v>
      </c>
      <c r="AG6" s="186">
        <v>8</v>
      </c>
      <c r="AH6" s="186">
        <v>6</v>
      </c>
      <c r="AI6" s="186">
        <v>5</v>
      </c>
      <c r="AJ6" s="186">
        <v>4</v>
      </c>
      <c r="AK6" s="186">
        <v>3</v>
      </c>
    </row>
    <row r="7" spans="1:37" x14ac:dyDescent="0.25">
      <c r="A7" s="152" t="s">
        <v>44</v>
      </c>
      <c r="B7" s="182"/>
      <c r="C7" s="209" t="str">
        <f>IF($B7="","",VLOOKUP($B7,#REF!,5))</f>
        <v/>
      </c>
      <c r="D7" s="209" t="str">
        <f>IF($B7="","",VLOOKUP($B7,#REF!,15))</f>
        <v/>
      </c>
      <c r="E7" s="241" t="s">
        <v>136</v>
      </c>
      <c r="F7" s="241"/>
      <c r="G7" s="241" t="s">
        <v>137</v>
      </c>
      <c r="H7" s="241"/>
      <c r="I7" s="207" t="s">
        <v>138</v>
      </c>
      <c r="J7" s="211"/>
      <c r="K7" s="199"/>
      <c r="L7" s="194" t="str">
        <f>IF(K7="","",CONCATENATE(VLOOKUP($Y$3,$AB$1:$AK$1,K7)," pont"))</f>
        <v/>
      </c>
      <c r="M7" s="200"/>
      <c r="Y7" s="192"/>
      <c r="Z7" s="192"/>
      <c r="AA7" s="192" t="s">
        <v>73</v>
      </c>
      <c r="AB7" s="186">
        <v>25</v>
      </c>
      <c r="AC7" s="186">
        <v>15</v>
      </c>
      <c r="AD7" s="186">
        <v>13</v>
      </c>
      <c r="AE7" s="186">
        <v>8</v>
      </c>
      <c r="AF7" s="186">
        <v>6</v>
      </c>
      <c r="AG7" s="186">
        <v>4</v>
      </c>
      <c r="AH7" s="186">
        <v>3</v>
      </c>
      <c r="AI7" s="186">
        <v>2</v>
      </c>
      <c r="AJ7" s="186">
        <v>1</v>
      </c>
      <c r="AK7" s="186">
        <v>0</v>
      </c>
    </row>
    <row r="8" spans="1:37" x14ac:dyDescent="0.25">
      <c r="A8" s="152"/>
      <c r="B8" s="183"/>
      <c r="C8" s="212"/>
      <c r="D8" s="212"/>
      <c r="E8" s="212"/>
      <c r="F8" s="212"/>
      <c r="G8" s="212"/>
      <c r="H8" s="212"/>
      <c r="I8" s="212"/>
      <c r="J8" s="211"/>
      <c r="K8" s="152"/>
      <c r="L8" s="152"/>
      <c r="M8" s="201"/>
      <c r="Y8" s="192"/>
      <c r="Z8" s="192"/>
      <c r="AA8" s="192" t="s">
        <v>74</v>
      </c>
      <c r="AB8" s="186">
        <v>15</v>
      </c>
      <c r="AC8" s="186">
        <v>10</v>
      </c>
      <c r="AD8" s="186">
        <v>7</v>
      </c>
      <c r="AE8" s="186">
        <v>5</v>
      </c>
      <c r="AF8" s="186">
        <v>4</v>
      </c>
      <c r="AG8" s="186">
        <v>3</v>
      </c>
      <c r="AH8" s="186">
        <v>2</v>
      </c>
      <c r="AI8" s="186">
        <v>1</v>
      </c>
      <c r="AJ8" s="186">
        <v>0</v>
      </c>
      <c r="AK8" s="186">
        <v>0</v>
      </c>
    </row>
    <row r="9" spans="1:37" x14ac:dyDescent="0.25">
      <c r="A9" s="152" t="s">
        <v>45</v>
      </c>
      <c r="B9" s="182"/>
      <c r="C9" s="209" t="str">
        <f>IF($B9="","",VLOOKUP($B9,#REF!,5))</f>
        <v/>
      </c>
      <c r="D9" s="209" t="str">
        <f>IF($B9="","",VLOOKUP($B9,#REF!,15))</f>
        <v/>
      </c>
      <c r="E9" s="241" t="s">
        <v>120</v>
      </c>
      <c r="F9" s="241"/>
      <c r="G9" s="241" t="s">
        <v>127</v>
      </c>
      <c r="H9" s="241"/>
      <c r="I9" s="207" t="s">
        <v>134</v>
      </c>
      <c r="J9" s="211"/>
      <c r="K9" s="199"/>
      <c r="L9" s="194" t="str">
        <f>IF(K9="","",CONCATENATE(VLOOKUP($Y$3,$AB$1:$AK$1,K9)," pont"))</f>
        <v/>
      </c>
      <c r="M9" s="200"/>
      <c r="Y9" s="192"/>
      <c r="Z9" s="192"/>
      <c r="AA9" s="192" t="s">
        <v>75</v>
      </c>
      <c r="AB9" s="186">
        <v>10</v>
      </c>
      <c r="AC9" s="186">
        <v>6</v>
      </c>
      <c r="AD9" s="186">
        <v>4</v>
      </c>
      <c r="AE9" s="186">
        <v>2</v>
      </c>
      <c r="AF9" s="186">
        <v>1</v>
      </c>
      <c r="AG9" s="186">
        <v>0</v>
      </c>
      <c r="AH9" s="186">
        <v>0</v>
      </c>
      <c r="AI9" s="186">
        <v>0</v>
      </c>
      <c r="AJ9" s="186">
        <v>0</v>
      </c>
      <c r="AK9" s="186">
        <v>0</v>
      </c>
    </row>
    <row r="10" spans="1:37" x14ac:dyDescent="0.25">
      <c r="A10" s="152"/>
      <c r="B10" s="183"/>
      <c r="C10" s="212"/>
      <c r="D10" s="212"/>
      <c r="E10" s="212"/>
      <c r="F10" s="212"/>
      <c r="G10" s="212"/>
      <c r="H10" s="212"/>
      <c r="I10" s="212"/>
      <c r="J10" s="211"/>
      <c r="K10" s="152"/>
      <c r="L10" s="152"/>
      <c r="M10" s="201"/>
      <c r="Y10" s="192"/>
      <c r="Z10" s="192"/>
      <c r="AA10" s="192" t="s">
        <v>76</v>
      </c>
      <c r="AB10" s="186">
        <v>6</v>
      </c>
      <c r="AC10" s="186">
        <v>3</v>
      </c>
      <c r="AD10" s="186">
        <v>2</v>
      </c>
      <c r="AE10" s="186">
        <v>1</v>
      </c>
      <c r="AF10" s="186">
        <v>0</v>
      </c>
      <c r="AG10" s="186">
        <v>0</v>
      </c>
      <c r="AH10" s="186">
        <v>0</v>
      </c>
      <c r="AI10" s="186">
        <v>0</v>
      </c>
      <c r="AJ10" s="186">
        <v>0</v>
      </c>
      <c r="AK10" s="186">
        <v>0</v>
      </c>
    </row>
    <row r="11" spans="1:37" x14ac:dyDescent="0.25">
      <c r="A11" s="152" t="s">
        <v>46</v>
      </c>
      <c r="B11" s="182"/>
      <c r="C11" s="209" t="str">
        <f>IF($B11="","",VLOOKUP($B11,#REF!,5))</f>
        <v/>
      </c>
      <c r="D11" s="209" t="str">
        <f>IF($B11="","",VLOOKUP($B11,#REF!,15))</f>
        <v/>
      </c>
      <c r="E11" s="241" t="s">
        <v>139</v>
      </c>
      <c r="F11" s="241"/>
      <c r="G11" s="241" t="s">
        <v>140</v>
      </c>
      <c r="H11" s="241"/>
      <c r="I11" s="207" t="s">
        <v>141</v>
      </c>
      <c r="J11" s="211"/>
      <c r="K11" s="199"/>
      <c r="L11" s="194" t="str">
        <f>IF(K11="","",CONCATENATE(VLOOKUP($Y$3,$AB$1:$AK$1,K11)," pont"))</f>
        <v/>
      </c>
      <c r="M11" s="200"/>
      <c r="Y11" s="192"/>
      <c r="Z11" s="192"/>
      <c r="AA11" s="192" t="s">
        <v>81</v>
      </c>
      <c r="AB11" s="186">
        <v>3</v>
      </c>
      <c r="AC11" s="186">
        <v>2</v>
      </c>
      <c r="AD11" s="186">
        <v>1</v>
      </c>
      <c r="AE11" s="186">
        <v>0</v>
      </c>
      <c r="AF11" s="186">
        <v>0</v>
      </c>
      <c r="AG11" s="186">
        <v>0</v>
      </c>
      <c r="AH11" s="186">
        <v>0</v>
      </c>
      <c r="AI11" s="186">
        <v>0</v>
      </c>
      <c r="AJ11" s="186">
        <v>0</v>
      </c>
      <c r="AK11" s="186">
        <v>0</v>
      </c>
    </row>
    <row r="12" spans="1:37" x14ac:dyDescent="0.25">
      <c r="A12" s="152"/>
      <c r="B12" s="183"/>
      <c r="C12" s="212"/>
      <c r="D12" s="212"/>
      <c r="E12" s="212"/>
      <c r="F12" s="212"/>
      <c r="G12" s="212"/>
      <c r="H12" s="212"/>
      <c r="I12" s="212"/>
      <c r="J12" s="211"/>
      <c r="K12" s="180"/>
      <c r="L12" s="180"/>
      <c r="M12" s="201"/>
      <c r="Y12" s="192"/>
      <c r="Z12" s="192"/>
      <c r="AA12" s="192" t="s">
        <v>77</v>
      </c>
      <c r="AB12" s="197">
        <v>0</v>
      </c>
      <c r="AC12" s="197">
        <v>0</v>
      </c>
      <c r="AD12" s="197">
        <v>0</v>
      </c>
      <c r="AE12" s="197">
        <v>0</v>
      </c>
      <c r="AF12" s="197">
        <v>0</v>
      </c>
      <c r="AG12" s="197">
        <v>0</v>
      </c>
      <c r="AH12" s="197">
        <v>0</v>
      </c>
      <c r="AI12" s="197">
        <v>0</v>
      </c>
      <c r="AJ12" s="197">
        <v>0</v>
      </c>
      <c r="AK12" s="197">
        <v>0</v>
      </c>
    </row>
    <row r="13" spans="1:37" x14ac:dyDescent="0.25">
      <c r="A13" s="152" t="s">
        <v>51</v>
      </c>
      <c r="B13" s="182"/>
      <c r="C13" s="209" t="str">
        <f>IF($B13="","",VLOOKUP($B13,#REF!,5))</f>
        <v/>
      </c>
      <c r="D13" s="209" t="str">
        <f>IF($B13="","",VLOOKUP($B13,#REF!,15))</f>
        <v/>
      </c>
      <c r="E13" s="241" t="s">
        <v>142</v>
      </c>
      <c r="F13" s="241"/>
      <c r="G13" s="241" t="s">
        <v>143</v>
      </c>
      <c r="H13" s="241"/>
      <c r="I13" s="207" t="s">
        <v>144</v>
      </c>
      <c r="J13" s="211"/>
      <c r="K13" s="199"/>
      <c r="L13" s="194" t="str">
        <f>IF(K13="","",CONCATENATE(VLOOKUP($Y$3,$AB$1:$AK$1,K13)," pont"))</f>
        <v/>
      </c>
      <c r="M13" s="200"/>
      <c r="Y13" s="192"/>
      <c r="Z13" s="192"/>
      <c r="AA13" s="192" t="s">
        <v>78</v>
      </c>
      <c r="AB13" s="197">
        <v>0</v>
      </c>
      <c r="AC13" s="197">
        <v>0</v>
      </c>
      <c r="AD13" s="197">
        <v>0</v>
      </c>
      <c r="AE13" s="197">
        <v>0</v>
      </c>
      <c r="AF13" s="197">
        <v>0</v>
      </c>
      <c r="AG13" s="197">
        <v>0</v>
      </c>
      <c r="AH13" s="197">
        <v>0</v>
      </c>
      <c r="AI13" s="197">
        <v>0</v>
      </c>
      <c r="AJ13" s="197">
        <v>0</v>
      </c>
      <c r="AK13" s="197">
        <v>0</v>
      </c>
    </row>
    <row r="14" spans="1:37" x14ac:dyDescent="0.25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x14ac:dyDescent="0.25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x14ac:dyDescent="0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Y16" s="192"/>
      <c r="Z16" s="192"/>
      <c r="AA16" s="192" t="s">
        <v>44</v>
      </c>
      <c r="AB16" s="192">
        <v>300</v>
      </c>
      <c r="AC16" s="192">
        <v>250</v>
      </c>
      <c r="AD16" s="192">
        <v>220</v>
      </c>
      <c r="AE16" s="192">
        <v>180</v>
      </c>
      <c r="AF16" s="192">
        <v>160</v>
      </c>
      <c r="AG16" s="192">
        <v>150</v>
      </c>
      <c r="AH16" s="192">
        <v>140</v>
      </c>
      <c r="AI16" s="192">
        <v>130</v>
      </c>
      <c r="AJ16" s="192">
        <v>120</v>
      </c>
      <c r="AK16" s="192">
        <v>110</v>
      </c>
    </row>
    <row r="17" spans="1:37" x14ac:dyDescent="0.25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Y17" s="192"/>
      <c r="Z17" s="192"/>
      <c r="AA17" s="192" t="s">
        <v>69</v>
      </c>
      <c r="AB17" s="192">
        <v>250</v>
      </c>
      <c r="AC17" s="192">
        <v>200</v>
      </c>
      <c r="AD17" s="192">
        <v>160</v>
      </c>
      <c r="AE17" s="192">
        <v>140</v>
      </c>
      <c r="AF17" s="192">
        <v>120</v>
      </c>
      <c r="AG17" s="192">
        <v>110</v>
      </c>
      <c r="AH17" s="192">
        <v>100</v>
      </c>
      <c r="AI17" s="192">
        <v>90</v>
      </c>
      <c r="AJ17" s="192">
        <v>80</v>
      </c>
      <c r="AK17" s="192">
        <v>70</v>
      </c>
    </row>
    <row r="18" spans="1:37" ht="18.75" customHeight="1" x14ac:dyDescent="0.25">
      <c r="A18" s="130"/>
      <c r="B18" s="234"/>
      <c r="C18" s="234"/>
      <c r="D18" s="242" t="s">
        <v>136</v>
      </c>
      <c r="E18" s="235"/>
      <c r="F18" s="242" t="s">
        <v>120</v>
      </c>
      <c r="G18" s="235"/>
      <c r="H18" s="242" t="s">
        <v>145</v>
      </c>
      <c r="I18" s="235"/>
      <c r="J18" s="242" t="s">
        <v>142</v>
      </c>
      <c r="K18" s="235"/>
      <c r="L18" s="130"/>
      <c r="M18" s="130"/>
      <c r="Y18" s="192"/>
      <c r="Z18" s="192"/>
      <c r="AA18" s="192" t="s">
        <v>70</v>
      </c>
      <c r="AB18" s="192">
        <v>200</v>
      </c>
      <c r="AC18" s="192">
        <v>150</v>
      </c>
      <c r="AD18" s="192">
        <v>130</v>
      </c>
      <c r="AE18" s="192">
        <v>110</v>
      </c>
      <c r="AF18" s="192">
        <v>95</v>
      </c>
      <c r="AG18" s="192">
        <v>80</v>
      </c>
      <c r="AH18" s="192">
        <v>70</v>
      </c>
      <c r="AI18" s="192">
        <v>60</v>
      </c>
      <c r="AJ18" s="192">
        <v>55</v>
      </c>
      <c r="AK18" s="192">
        <v>50</v>
      </c>
    </row>
    <row r="19" spans="1:37" ht="18.75" customHeight="1" x14ac:dyDescent="0.25">
      <c r="A19" s="184" t="s">
        <v>44</v>
      </c>
      <c r="B19" s="243" t="s">
        <v>136</v>
      </c>
      <c r="C19" s="236"/>
      <c r="D19" s="237"/>
      <c r="E19" s="237"/>
      <c r="F19" s="238"/>
      <c r="G19" s="238"/>
      <c r="H19" s="238"/>
      <c r="I19" s="238"/>
      <c r="J19" s="235"/>
      <c r="K19" s="235"/>
      <c r="L19" s="130"/>
      <c r="M19" s="130"/>
      <c r="Y19" s="192"/>
      <c r="Z19" s="192"/>
      <c r="AA19" s="192" t="s">
        <v>71</v>
      </c>
      <c r="AB19" s="192">
        <v>150</v>
      </c>
      <c r="AC19" s="192">
        <v>120</v>
      </c>
      <c r="AD19" s="192">
        <v>100</v>
      </c>
      <c r="AE19" s="192">
        <v>80</v>
      </c>
      <c r="AF19" s="192">
        <v>70</v>
      </c>
      <c r="AG19" s="192">
        <v>60</v>
      </c>
      <c r="AH19" s="192">
        <v>55</v>
      </c>
      <c r="AI19" s="192">
        <v>50</v>
      </c>
      <c r="AJ19" s="192">
        <v>45</v>
      </c>
      <c r="AK19" s="192">
        <v>40</v>
      </c>
    </row>
    <row r="20" spans="1:37" ht="18.75" customHeight="1" x14ac:dyDescent="0.25">
      <c r="A20" s="184" t="s">
        <v>45</v>
      </c>
      <c r="B20" s="243" t="s">
        <v>120</v>
      </c>
      <c r="C20" s="236"/>
      <c r="D20" s="238"/>
      <c r="E20" s="238"/>
      <c r="F20" s="237"/>
      <c r="G20" s="237"/>
      <c r="H20" s="238"/>
      <c r="I20" s="238"/>
      <c r="J20" s="238"/>
      <c r="K20" s="238"/>
      <c r="L20" s="130"/>
      <c r="M20" s="130"/>
      <c r="Y20" s="192"/>
      <c r="Z20" s="192"/>
      <c r="AA20" s="192" t="s">
        <v>72</v>
      </c>
      <c r="AB20" s="192">
        <v>120</v>
      </c>
      <c r="AC20" s="192">
        <v>90</v>
      </c>
      <c r="AD20" s="192">
        <v>65</v>
      </c>
      <c r="AE20" s="192">
        <v>55</v>
      </c>
      <c r="AF20" s="192">
        <v>50</v>
      </c>
      <c r="AG20" s="192">
        <v>45</v>
      </c>
      <c r="AH20" s="192">
        <v>40</v>
      </c>
      <c r="AI20" s="192">
        <v>35</v>
      </c>
      <c r="AJ20" s="192">
        <v>25</v>
      </c>
      <c r="AK20" s="192">
        <v>20</v>
      </c>
    </row>
    <row r="21" spans="1:37" ht="18.75" customHeight="1" x14ac:dyDescent="0.25">
      <c r="A21" s="184" t="s">
        <v>46</v>
      </c>
      <c r="B21" s="243" t="s">
        <v>139</v>
      </c>
      <c r="C21" s="236"/>
      <c r="D21" s="238"/>
      <c r="E21" s="238"/>
      <c r="F21" s="238"/>
      <c r="G21" s="238"/>
      <c r="H21" s="237"/>
      <c r="I21" s="237"/>
      <c r="J21" s="238"/>
      <c r="K21" s="238"/>
      <c r="L21" s="130"/>
      <c r="M21" s="130"/>
      <c r="Y21" s="192"/>
      <c r="Z21" s="192"/>
      <c r="AA21" s="192" t="s">
        <v>73</v>
      </c>
      <c r="AB21" s="192">
        <v>90</v>
      </c>
      <c r="AC21" s="192">
        <v>60</v>
      </c>
      <c r="AD21" s="192">
        <v>45</v>
      </c>
      <c r="AE21" s="192">
        <v>34</v>
      </c>
      <c r="AF21" s="192">
        <v>27</v>
      </c>
      <c r="AG21" s="192">
        <v>22</v>
      </c>
      <c r="AH21" s="192">
        <v>18</v>
      </c>
      <c r="AI21" s="192">
        <v>15</v>
      </c>
      <c r="AJ21" s="192">
        <v>12</v>
      </c>
      <c r="AK21" s="192">
        <v>9</v>
      </c>
    </row>
    <row r="22" spans="1:37" ht="18.75" customHeight="1" x14ac:dyDescent="0.25">
      <c r="A22" s="184" t="s">
        <v>51</v>
      </c>
      <c r="B22" s="243" t="s">
        <v>142</v>
      </c>
      <c r="C22" s="236"/>
      <c r="D22" s="238"/>
      <c r="E22" s="238"/>
      <c r="F22" s="238"/>
      <c r="G22" s="238"/>
      <c r="H22" s="235"/>
      <c r="I22" s="235"/>
      <c r="J22" s="237"/>
      <c r="K22" s="237"/>
      <c r="L22" s="130"/>
      <c r="M22" s="130"/>
      <c r="Y22" s="192"/>
      <c r="Z22" s="192"/>
      <c r="AA22" s="192" t="s">
        <v>74</v>
      </c>
      <c r="AB22" s="192">
        <v>60</v>
      </c>
      <c r="AC22" s="192">
        <v>40</v>
      </c>
      <c r="AD22" s="192">
        <v>30</v>
      </c>
      <c r="AE22" s="192">
        <v>20</v>
      </c>
      <c r="AF22" s="192">
        <v>18</v>
      </c>
      <c r="AG22" s="192">
        <v>15</v>
      </c>
      <c r="AH22" s="192">
        <v>12</v>
      </c>
      <c r="AI22" s="192">
        <v>10</v>
      </c>
      <c r="AJ22" s="192">
        <v>8</v>
      </c>
      <c r="AK22" s="192">
        <v>6</v>
      </c>
    </row>
    <row r="23" spans="1:37" x14ac:dyDescent="0.25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92"/>
      <c r="Z23" s="192"/>
      <c r="AA23" s="192" t="s">
        <v>75</v>
      </c>
      <c r="AB23" s="192">
        <v>40</v>
      </c>
      <c r="AC23" s="192">
        <v>25</v>
      </c>
      <c r="AD23" s="192">
        <v>18</v>
      </c>
      <c r="AE23" s="192">
        <v>13</v>
      </c>
      <c r="AF23" s="192">
        <v>8</v>
      </c>
      <c r="AG23" s="192">
        <v>7</v>
      </c>
      <c r="AH23" s="192">
        <v>6</v>
      </c>
      <c r="AI23" s="192">
        <v>5</v>
      </c>
      <c r="AJ23" s="192">
        <v>4</v>
      </c>
      <c r="AK23" s="192">
        <v>3</v>
      </c>
    </row>
    <row r="24" spans="1:37" x14ac:dyDescent="0.25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Y24" s="192"/>
      <c r="Z24" s="192"/>
      <c r="AA24" s="192" t="s">
        <v>76</v>
      </c>
      <c r="AB24" s="192">
        <v>25</v>
      </c>
      <c r="AC24" s="192">
        <v>15</v>
      </c>
      <c r="AD24" s="192">
        <v>13</v>
      </c>
      <c r="AE24" s="192">
        <v>7</v>
      </c>
      <c r="AF24" s="192">
        <v>6</v>
      </c>
      <c r="AG24" s="192">
        <v>5</v>
      </c>
      <c r="AH24" s="192">
        <v>4</v>
      </c>
      <c r="AI24" s="192">
        <v>3</v>
      </c>
      <c r="AJ24" s="192">
        <v>2</v>
      </c>
      <c r="AK24" s="192">
        <v>1</v>
      </c>
    </row>
    <row r="25" spans="1:37" x14ac:dyDescent="0.25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Y25" s="192"/>
      <c r="Z25" s="192"/>
      <c r="AA25" s="192" t="s">
        <v>81</v>
      </c>
      <c r="AB25" s="192">
        <v>15</v>
      </c>
      <c r="AC25" s="192">
        <v>10</v>
      </c>
      <c r="AD25" s="192">
        <v>8</v>
      </c>
      <c r="AE25" s="192">
        <v>4</v>
      </c>
      <c r="AF25" s="192">
        <v>3</v>
      </c>
      <c r="AG25" s="192">
        <v>2</v>
      </c>
      <c r="AH25" s="192">
        <v>1</v>
      </c>
      <c r="AI25" s="192">
        <v>0</v>
      </c>
      <c r="AJ25" s="192">
        <v>0</v>
      </c>
      <c r="AK25" s="192">
        <v>0</v>
      </c>
    </row>
    <row r="26" spans="1:37" x14ac:dyDescent="0.25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Y26" s="192"/>
      <c r="Z26" s="192"/>
      <c r="AA26" s="192" t="s">
        <v>77</v>
      </c>
      <c r="AB26" s="192">
        <v>10</v>
      </c>
      <c r="AC26" s="192">
        <v>6</v>
      </c>
      <c r="AD26" s="192">
        <v>4</v>
      </c>
      <c r="AE26" s="192">
        <v>2</v>
      </c>
      <c r="AF26" s="192">
        <v>1</v>
      </c>
      <c r="AG26" s="192">
        <v>0</v>
      </c>
      <c r="AH26" s="192">
        <v>0</v>
      </c>
      <c r="AI26" s="192">
        <v>0</v>
      </c>
      <c r="AJ26" s="192">
        <v>0</v>
      </c>
      <c r="AK26" s="192">
        <v>0</v>
      </c>
    </row>
    <row r="27" spans="1:37" x14ac:dyDescent="0.25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Y27" s="192"/>
      <c r="Z27" s="192"/>
      <c r="AA27" s="192" t="s">
        <v>78</v>
      </c>
      <c r="AB27" s="192">
        <v>3</v>
      </c>
      <c r="AC27" s="192">
        <v>2</v>
      </c>
      <c r="AD27" s="192">
        <v>1</v>
      </c>
      <c r="AE27" s="192">
        <v>0</v>
      </c>
      <c r="AF27" s="192">
        <v>0</v>
      </c>
      <c r="AG27" s="192">
        <v>0</v>
      </c>
      <c r="AH27" s="192">
        <v>0</v>
      </c>
      <c r="AI27" s="192">
        <v>0</v>
      </c>
      <c r="AJ27" s="192">
        <v>0</v>
      </c>
      <c r="AK27" s="192">
        <v>0</v>
      </c>
    </row>
    <row r="28" spans="1:37" x14ac:dyDescent="0.25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37" x14ac:dyDescent="0.25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37" x14ac:dyDescent="0.25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37" x14ac:dyDescent="0.25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37" x14ac:dyDescent="0.2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29"/>
      <c r="M32" s="130"/>
    </row>
    <row r="33" spans="1:18" x14ac:dyDescent="0.25">
      <c r="A33" s="80" t="s">
        <v>26</v>
      </c>
      <c r="B33" s="81"/>
      <c r="C33" s="110"/>
      <c r="D33" s="160" t="s">
        <v>0</v>
      </c>
      <c r="E33" s="161" t="s">
        <v>28</v>
      </c>
      <c r="F33" s="178"/>
      <c r="G33" s="160" t="s">
        <v>0</v>
      </c>
      <c r="H33" s="161" t="s">
        <v>35</v>
      </c>
      <c r="I33" s="88"/>
      <c r="J33" s="161" t="s">
        <v>36</v>
      </c>
      <c r="K33" s="87" t="s">
        <v>37</v>
      </c>
      <c r="L33" s="31"/>
      <c r="M33" s="178"/>
      <c r="P33" s="154"/>
      <c r="Q33" s="154"/>
      <c r="R33" s="155"/>
    </row>
    <row r="34" spans="1:18" x14ac:dyDescent="0.25">
      <c r="A34" s="133" t="s">
        <v>27</v>
      </c>
      <c r="B34" s="134"/>
      <c r="C34" s="135"/>
      <c r="D34" s="162"/>
      <c r="E34" s="239"/>
      <c r="F34" s="239"/>
      <c r="G34" s="172" t="s">
        <v>1</v>
      </c>
      <c r="H34" s="134"/>
      <c r="I34" s="163"/>
      <c r="J34" s="173"/>
      <c r="K34" s="131" t="s">
        <v>29</v>
      </c>
      <c r="L34" s="179"/>
      <c r="M34" s="164"/>
      <c r="P34" s="156"/>
      <c r="Q34" s="156"/>
      <c r="R34" s="157"/>
    </row>
    <row r="35" spans="1:18" x14ac:dyDescent="0.25">
      <c r="A35" s="136" t="s">
        <v>34</v>
      </c>
      <c r="B35" s="86"/>
      <c r="C35" s="137"/>
      <c r="D35" s="165"/>
      <c r="E35" s="240"/>
      <c r="F35" s="240"/>
      <c r="G35" s="174" t="s">
        <v>2</v>
      </c>
      <c r="H35" s="166"/>
      <c r="I35" s="167"/>
      <c r="J35" s="78"/>
      <c r="K35" s="176"/>
      <c r="L35" s="129"/>
      <c r="M35" s="171"/>
      <c r="P35" s="157"/>
      <c r="Q35" s="158"/>
      <c r="R35" s="157"/>
    </row>
    <row r="36" spans="1:18" x14ac:dyDescent="0.25">
      <c r="A36" s="101"/>
      <c r="B36" s="102"/>
      <c r="C36" s="103"/>
      <c r="D36" s="165"/>
      <c r="E36" s="169"/>
      <c r="F36" s="130"/>
      <c r="G36" s="174" t="s">
        <v>3</v>
      </c>
      <c r="H36" s="166"/>
      <c r="I36" s="167"/>
      <c r="J36" s="78"/>
      <c r="K36" s="131" t="s">
        <v>30</v>
      </c>
      <c r="L36" s="179"/>
      <c r="M36" s="164"/>
      <c r="P36" s="156"/>
      <c r="Q36" s="156"/>
      <c r="R36" s="157"/>
    </row>
    <row r="37" spans="1:18" x14ac:dyDescent="0.25">
      <c r="A37" s="82"/>
      <c r="B37" s="108"/>
      <c r="C37" s="83"/>
      <c r="D37" s="165"/>
      <c r="E37" s="169"/>
      <c r="F37" s="130"/>
      <c r="G37" s="174" t="s">
        <v>4</v>
      </c>
      <c r="H37" s="166"/>
      <c r="I37" s="167"/>
      <c r="J37" s="78"/>
      <c r="K37" s="177"/>
      <c r="L37" s="130"/>
      <c r="M37" s="168"/>
      <c r="P37" s="157"/>
      <c r="Q37" s="158"/>
      <c r="R37" s="157"/>
    </row>
    <row r="38" spans="1:18" x14ac:dyDescent="0.25">
      <c r="A38" s="90"/>
      <c r="B38" s="104"/>
      <c r="C38" s="109"/>
      <c r="D38" s="165"/>
      <c r="E38" s="169"/>
      <c r="F38" s="130"/>
      <c r="G38" s="174" t="s">
        <v>5</v>
      </c>
      <c r="H38" s="166"/>
      <c r="I38" s="167"/>
      <c r="J38" s="78"/>
      <c r="K38" s="136"/>
      <c r="L38" s="129"/>
      <c r="M38" s="171"/>
      <c r="P38" s="157"/>
      <c r="Q38" s="158"/>
      <c r="R38" s="157"/>
    </row>
    <row r="39" spans="1:18" x14ac:dyDescent="0.25">
      <c r="A39" s="91"/>
      <c r="B39" s="21"/>
      <c r="C39" s="83"/>
      <c r="D39" s="165"/>
      <c r="E39" s="169"/>
      <c r="F39" s="130"/>
      <c r="G39" s="174" t="s">
        <v>6</v>
      </c>
      <c r="H39" s="166"/>
      <c r="I39" s="167"/>
      <c r="J39" s="78"/>
      <c r="K39" s="131" t="s">
        <v>25</v>
      </c>
      <c r="L39" s="179"/>
      <c r="M39" s="164"/>
      <c r="P39" s="156"/>
      <c r="Q39" s="156"/>
      <c r="R39" s="157"/>
    </row>
    <row r="40" spans="1:18" x14ac:dyDescent="0.25">
      <c r="A40" s="91"/>
      <c r="B40" s="21"/>
      <c r="C40" s="99"/>
      <c r="D40" s="165"/>
      <c r="E40" s="169"/>
      <c r="F40" s="130"/>
      <c r="G40" s="174" t="s">
        <v>7</v>
      </c>
      <c r="H40" s="166"/>
      <c r="I40" s="167"/>
      <c r="J40" s="78"/>
      <c r="K40" s="177"/>
      <c r="L40" s="130"/>
      <c r="M40" s="168"/>
      <c r="P40" s="157"/>
      <c r="Q40" s="158"/>
      <c r="R40" s="157"/>
    </row>
    <row r="41" spans="1:18" x14ac:dyDescent="0.25">
      <c r="A41" s="92"/>
      <c r="B41" s="89"/>
      <c r="C41" s="100"/>
      <c r="D41" s="170"/>
      <c r="E41" s="84"/>
      <c r="F41" s="129"/>
      <c r="G41" s="175" t="s">
        <v>8</v>
      </c>
      <c r="H41" s="86"/>
      <c r="I41" s="132"/>
      <c r="J41" s="85"/>
      <c r="K41" s="136">
        <f>M4</f>
        <v>0</v>
      </c>
      <c r="L41" s="129"/>
      <c r="M41" s="171"/>
      <c r="P41" s="157"/>
      <c r="Q41" s="158"/>
      <c r="R41" s="159"/>
    </row>
  </sheetData>
  <mergeCells count="37">
    <mergeCell ref="J22:K22"/>
    <mergeCell ref="E34:F34"/>
    <mergeCell ref="E35:F35"/>
    <mergeCell ref="B22:C22"/>
    <mergeCell ref="D22:E22"/>
    <mergeCell ref="F22:G22"/>
    <mergeCell ref="H22:I22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11" priority="1" stopIfTrue="1" operator="equal">
      <formula>"Bye"</formula>
    </cfRule>
  </conditionalFormatting>
  <conditionalFormatting sqref="R41">
    <cfRule type="expression" dxfId="1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11</vt:i4>
      </vt:variant>
    </vt:vector>
  </HeadingPairs>
  <TitlesOfParts>
    <vt:vector size="25" baseType="lpstr">
      <vt:lpstr>Altalanos</vt:lpstr>
      <vt:lpstr>Birók</vt:lpstr>
      <vt:lpstr>Nevezések</vt:lpstr>
      <vt:lpstr>Játékrend</vt:lpstr>
      <vt:lpstr>II.BF</vt:lpstr>
      <vt:lpstr>III. B L</vt:lpstr>
      <vt:lpstr>V. A F</vt:lpstr>
      <vt:lpstr>V. B F</vt:lpstr>
      <vt:lpstr>VI. B F A csoport</vt:lpstr>
      <vt:lpstr>VI. B F B csoport</vt:lpstr>
      <vt:lpstr>VI. B F C csoport</vt:lpstr>
      <vt:lpstr>VI. B Döntő</vt:lpstr>
      <vt:lpstr>VII. B F</vt:lpstr>
      <vt:lpstr>VIII. B F</vt:lpstr>
      <vt:lpstr>Birók!Nyomtatási_terület</vt:lpstr>
      <vt:lpstr>II.BF!Nyomtatási_terület</vt:lpstr>
      <vt:lpstr>'III. B L'!Nyomtatási_terület</vt:lpstr>
      <vt:lpstr>'V. A F'!Nyomtatási_terület</vt:lpstr>
      <vt:lpstr>'V. B F'!Nyomtatási_terület</vt:lpstr>
      <vt:lpstr>'VI. B Döntő'!Nyomtatási_terület</vt:lpstr>
      <vt:lpstr>'VI. B F A csoport'!Nyomtatási_terület</vt:lpstr>
      <vt:lpstr>'VI. B F B csoport'!Nyomtatási_terület</vt:lpstr>
      <vt:lpstr>'VI. B F C csoport'!Nyomtatási_terület</vt:lpstr>
      <vt:lpstr>'VII. B F'!Nyomtatási_terület</vt:lpstr>
      <vt:lpstr>'VIII. B F'!Nyomtatási_terület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János Guti</cp:lastModifiedBy>
  <cp:lastPrinted>2016-03-12T10:05:59Z</cp:lastPrinted>
  <dcterms:created xsi:type="dcterms:W3CDTF">1998-01-18T23:10:02Z</dcterms:created>
  <dcterms:modified xsi:type="dcterms:W3CDTF">2026-04-29T08:22:16Z</dcterms:modified>
  <cp:category>Forms</cp:category>
</cp:coreProperties>
</file>